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icklas\Desktop\website edit doc dump\"/>
    </mc:Choice>
  </mc:AlternateContent>
  <xr:revisionPtr revIDLastSave="0" documentId="8_{3F2D053D-90CA-40B6-9246-E32D50E810F7}" xr6:coauthVersionLast="47" xr6:coauthVersionMax="47" xr10:uidLastSave="{00000000-0000-0000-0000-000000000000}"/>
  <bookViews>
    <workbookView xWindow="30270" yWindow="1470" windowWidth="21600" windowHeight="11295" xr2:uid="{66993231-46A2-4866-896A-810E12210D87}"/>
  </bookViews>
  <sheets>
    <sheet name="FY27" sheetId="23" r:id="rId1"/>
    <sheet name="FY26" sheetId="22" r:id="rId2"/>
    <sheet name="FY25" sheetId="21" r:id="rId3"/>
    <sheet name="FY24" sheetId="20" r:id="rId4"/>
    <sheet name="FY23" sheetId="19" r:id="rId5"/>
    <sheet name="FY22" sheetId="18" r:id="rId6"/>
    <sheet name="FY21" sheetId="17" r:id="rId7"/>
    <sheet name="FY20" sheetId="16" r:id="rId8"/>
    <sheet name="FY19" sheetId="15" r:id="rId9"/>
    <sheet name="FY18" sheetId="14" r:id="rId10"/>
    <sheet name="FY17" sheetId="13" r:id="rId11"/>
    <sheet name="FY16" sheetId="12" r:id="rId12"/>
    <sheet name="FY15" sheetId="11" r:id="rId13"/>
    <sheet name="FY14" sheetId="10" r:id="rId14"/>
    <sheet name="FY13" sheetId="9" r:id="rId15"/>
    <sheet name="FY12" sheetId="8" r:id="rId16"/>
    <sheet name="FY11" sheetId="7" r:id="rId17"/>
    <sheet name="FY10" sheetId="6" r:id="rId18"/>
    <sheet name="FY09" sheetId="5" r:id="rId19"/>
    <sheet name="FY08" sheetId="4" r:id="rId20"/>
    <sheet name="FY07" sheetId="3" r:id="rId21"/>
    <sheet name="FY06" sheetId="1" r:id="rId22"/>
    <sheet name="FY05" sheetId="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23" l="1"/>
  <c r="L47" i="23"/>
  <c r="E47" i="23"/>
  <c r="L46" i="23"/>
  <c r="E46" i="23"/>
  <c r="L45" i="23"/>
  <c r="E45" i="23"/>
  <c r="L44" i="23"/>
  <c r="E44" i="23"/>
  <c r="L43" i="23"/>
  <c r="E43" i="23"/>
  <c r="L42" i="23"/>
  <c r="E42" i="23"/>
  <c r="L41" i="23"/>
  <c r="E41" i="23"/>
  <c r="L40" i="23"/>
  <c r="E40" i="23"/>
  <c r="L39" i="23"/>
  <c r="E39" i="23"/>
  <c r="L38" i="23"/>
  <c r="E38" i="23"/>
  <c r="L37" i="23"/>
  <c r="E37" i="23"/>
  <c r="E35" i="23"/>
  <c r="D34" i="23"/>
  <c r="B34" i="23"/>
  <c r="B33" i="23"/>
  <c r="B37" i="23" s="1"/>
  <c r="F3" i="23"/>
  <c r="F4" i="23" s="1"/>
  <c r="F5" i="23" s="1"/>
  <c r="F6" i="23" s="1"/>
  <c r="F7" i="23" s="1"/>
  <c r="F8" i="23" s="1"/>
  <c r="F9" i="23" s="1"/>
  <c r="F10" i="23" s="1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B3" i="23"/>
  <c r="D3" i="23" s="1"/>
  <c r="E2" i="23"/>
  <c r="D2" i="23"/>
  <c r="D2" i="22"/>
  <c r="E48" i="22"/>
  <c r="L47" i="22"/>
  <c r="E47" i="22"/>
  <c r="L46" i="22"/>
  <c r="E46" i="22"/>
  <c r="L45" i="22"/>
  <c r="E45" i="22"/>
  <c r="L44" i="22"/>
  <c r="E44" i="22"/>
  <c r="L43" i="22"/>
  <c r="E43" i="22"/>
  <c r="L42" i="22"/>
  <c r="E42" i="22"/>
  <c r="L41" i="22"/>
  <c r="E41" i="22"/>
  <c r="L40" i="22"/>
  <c r="E40" i="22"/>
  <c r="L39" i="22"/>
  <c r="E39" i="22"/>
  <c r="L38" i="22"/>
  <c r="E38" i="22"/>
  <c r="L37" i="22"/>
  <c r="E37" i="22"/>
  <c r="E35" i="22"/>
  <c r="D34" i="22"/>
  <c r="B34" i="22"/>
  <c r="B33" i="22"/>
  <c r="B37" i="22"/>
  <c r="F3" i="22"/>
  <c r="F4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B3" i="22"/>
  <c r="D3" i="22"/>
  <c r="L47" i="21"/>
  <c r="L46" i="21"/>
  <c r="L45" i="21"/>
  <c r="L44" i="21"/>
  <c r="L43" i="21"/>
  <c r="L42" i="21"/>
  <c r="L41" i="21"/>
  <c r="L40" i="21"/>
  <c r="L39" i="21"/>
  <c r="L38" i="21"/>
  <c r="L37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D34" i="21"/>
  <c r="B34" i="21"/>
  <c r="E29" i="20"/>
  <c r="E30" i="20"/>
  <c r="E2" i="16"/>
  <c r="E2" i="17"/>
  <c r="E2" i="18"/>
  <c r="E2" i="20"/>
  <c r="D2" i="21"/>
  <c r="E2" i="21" s="1"/>
  <c r="B33" i="21"/>
  <c r="B37" i="21" s="1"/>
  <c r="F3" i="21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E49" i="20"/>
  <c r="E48" i="20"/>
  <c r="E47" i="20"/>
  <c r="E46" i="20"/>
  <c r="E45" i="20"/>
  <c r="E43" i="20"/>
  <c r="E40" i="20"/>
  <c r="L38" i="20"/>
  <c r="L39" i="20"/>
  <c r="L40" i="20"/>
  <c r="L41" i="20"/>
  <c r="L42" i="20"/>
  <c r="L43" i="20"/>
  <c r="L44" i="20"/>
  <c r="L45" i="20"/>
  <c r="L46" i="20"/>
  <c r="L47" i="20"/>
  <c r="L48" i="20"/>
  <c r="I46" i="20"/>
  <c r="D49" i="20"/>
  <c r="D48" i="20"/>
  <c r="D47" i="20"/>
  <c r="D46" i="20"/>
  <c r="D45" i="20"/>
  <c r="E38" i="20"/>
  <c r="D38" i="20"/>
  <c r="B38" i="20"/>
  <c r="E35" i="20"/>
  <c r="D35" i="20"/>
  <c r="E34" i="20"/>
  <c r="B34" i="20"/>
  <c r="E28" i="20"/>
  <c r="E28" i="19"/>
  <c r="E27" i="20"/>
  <c r="D28" i="20"/>
  <c r="F29" i="20"/>
  <c r="B29" i="20"/>
  <c r="D2" i="20"/>
  <c r="E44" i="20"/>
  <c r="E42" i="20"/>
  <c r="E41" i="20"/>
  <c r="E39" i="20"/>
  <c r="B35" i="20"/>
  <c r="F3" i="20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L37" i="19"/>
  <c r="L38" i="19"/>
  <c r="L39" i="19"/>
  <c r="L40" i="19"/>
  <c r="L41" i="19"/>
  <c r="L42" i="19"/>
  <c r="L43" i="19"/>
  <c r="L44" i="19"/>
  <c r="L45" i="19"/>
  <c r="L46" i="19"/>
  <c r="L47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4" i="19"/>
  <c r="E33" i="19"/>
  <c r="B33" i="19"/>
  <c r="B37" i="19"/>
  <c r="L15" i="18"/>
  <c r="D2" i="19"/>
  <c r="E2" i="19"/>
  <c r="E35" i="19"/>
  <c r="D3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4" i="19"/>
  <c r="F3" i="19"/>
  <c r="E37" i="18"/>
  <c r="D2" i="18"/>
  <c r="L48" i="18"/>
  <c r="E48" i="18"/>
  <c r="L47" i="18"/>
  <c r="E47" i="18"/>
  <c r="L46" i="18"/>
  <c r="E46" i="18"/>
  <c r="L45" i="18"/>
  <c r="E45" i="18"/>
  <c r="L44" i="18"/>
  <c r="E44" i="18"/>
  <c r="L43" i="18"/>
  <c r="E43" i="18"/>
  <c r="L42" i="18"/>
  <c r="E42" i="18"/>
  <c r="L41" i="18"/>
  <c r="E41" i="18"/>
  <c r="L40" i="18"/>
  <c r="E40" i="18"/>
  <c r="L39" i="18"/>
  <c r="E39" i="18"/>
  <c r="L38" i="18"/>
  <c r="E38" i="18"/>
  <c r="L37" i="18"/>
  <c r="E34" i="18"/>
  <c r="E35" i="18"/>
  <c r="D34" i="18"/>
  <c r="E33" i="18"/>
  <c r="B33" i="18"/>
  <c r="B37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B3" i="18"/>
  <c r="D3" i="18"/>
  <c r="E3" i="18"/>
  <c r="L37" i="17"/>
  <c r="L38" i="17"/>
  <c r="L39" i="17"/>
  <c r="L40" i="17"/>
  <c r="L41" i="17"/>
  <c r="L42" i="17"/>
  <c r="L43" i="17"/>
  <c r="L44" i="17"/>
  <c r="L45" i="17"/>
  <c r="L46" i="17"/>
  <c r="L47" i="17"/>
  <c r="E48" i="17"/>
  <c r="E47" i="17"/>
  <c r="E46" i="17"/>
  <c r="E45" i="17"/>
  <c r="E44" i="17"/>
  <c r="E43" i="17"/>
  <c r="E41" i="17"/>
  <c r="E40" i="17"/>
  <c r="E38" i="17"/>
  <c r="E33" i="17"/>
  <c r="E35" i="17"/>
  <c r="E34" i="17"/>
  <c r="D2" i="17"/>
  <c r="B3" i="17"/>
  <c r="D3" i="17"/>
  <c r="L48" i="17"/>
  <c r="E42" i="17"/>
  <c r="E39" i="17"/>
  <c r="E37" i="17"/>
  <c r="D34" i="17"/>
  <c r="B33" i="17"/>
  <c r="B37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L48" i="16"/>
  <c r="L47" i="16"/>
  <c r="L46" i="16"/>
  <c r="L45" i="16"/>
  <c r="L44" i="16"/>
  <c r="L43" i="16"/>
  <c r="L42" i="16"/>
  <c r="L41" i="16"/>
  <c r="L40" i="16"/>
  <c r="L39" i="16"/>
  <c r="L38" i="16"/>
  <c r="L37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4" i="16"/>
  <c r="E33" i="16"/>
  <c r="E35" i="16"/>
  <c r="D2" i="16"/>
  <c r="D34" i="16"/>
  <c r="B33" i="16"/>
  <c r="B37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E34" i="15"/>
  <c r="E33" i="15"/>
  <c r="D2" i="15"/>
  <c r="E2" i="15"/>
  <c r="L48" i="15"/>
  <c r="E48" i="15"/>
  <c r="L47" i="15"/>
  <c r="E47" i="15"/>
  <c r="L46" i="15"/>
  <c r="E46" i="15"/>
  <c r="L45" i="15"/>
  <c r="E45" i="15"/>
  <c r="L44" i="15"/>
  <c r="E44" i="15"/>
  <c r="L43" i="15"/>
  <c r="E43" i="15"/>
  <c r="L42" i="15"/>
  <c r="E42" i="15"/>
  <c r="L41" i="15"/>
  <c r="E41" i="15"/>
  <c r="L40" i="15"/>
  <c r="E40" i="15"/>
  <c r="L39" i="15"/>
  <c r="E39" i="15"/>
  <c r="L38" i="15"/>
  <c r="E38" i="15"/>
  <c r="L37" i="15"/>
  <c r="E37" i="15"/>
  <c r="D34" i="15"/>
  <c r="E35" i="15"/>
  <c r="B33" i="15"/>
  <c r="B37" i="15"/>
  <c r="D37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L48" i="14"/>
  <c r="L47" i="14"/>
  <c r="L46" i="14"/>
  <c r="L45" i="14"/>
  <c r="L44" i="14"/>
  <c r="L43" i="14"/>
  <c r="L42" i="14"/>
  <c r="L41" i="14"/>
  <c r="L40" i="14"/>
  <c r="L39" i="14"/>
  <c r="L38" i="14"/>
  <c r="L37" i="14"/>
  <c r="E48" i="14"/>
  <c r="E45" i="14"/>
  <c r="E42" i="14"/>
  <c r="E40" i="14"/>
  <c r="E39" i="14"/>
  <c r="E38" i="14"/>
  <c r="E37" i="14"/>
  <c r="E34" i="14"/>
  <c r="E33" i="14"/>
  <c r="E35" i="14"/>
  <c r="D2" i="14"/>
  <c r="B3" i="14"/>
  <c r="D3" i="14"/>
  <c r="E47" i="14"/>
  <c r="E46" i="14"/>
  <c r="E44" i="14"/>
  <c r="E43" i="14"/>
  <c r="E41" i="14"/>
  <c r="D34" i="14"/>
  <c r="B33" i="14"/>
  <c r="B37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L48" i="13"/>
  <c r="L47" i="13"/>
  <c r="L46" i="13"/>
  <c r="L45" i="13"/>
  <c r="L44" i="13"/>
  <c r="L43" i="13"/>
  <c r="L42" i="13"/>
  <c r="L41" i="13"/>
  <c r="L40" i="13"/>
  <c r="L39" i="13"/>
  <c r="L38" i="13"/>
  <c r="L37" i="13"/>
  <c r="E34" i="13"/>
  <c r="E33" i="13"/>
  <c r="E35" i="13"/>
  <c r="E48" i="13"/>
  <c r="E47" i="13"/>
  <c r="E45" i="13"/>
  <c r="E46" i="13"/>
  <c r="E44" i="13"/>
  <c r="E43" i="13"/>
  <c r="E42" i="13"/>
  <c r="E40" i="13"/>
  <c r="E37" i="13"/>
  <c r="D2" i="13"/>
  <c r="E2" i="13"/>
  <c r="E41" i="13"/>
  <c r="E39" i="13"/>
  <c r="E38" i="13"/>
  <c r="D34" i="13"/>
  <c r="B33" i="13"/>
  <c r="B37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L48" i="12"/>
  <c r="L47" i="12"/>
  <c r="L46" i="12"/>
  <c r="L45" i="12"/>
  <c r="L44" i="12"/>
  <c r="L43" i="12"/>
  <c r="L42" i="12"/>
  <c r="L41" i="12"/>
  <c r="L40" i="12"/>
  <c r="L39" i="12"/>
  <c r="L38" i="12"/>
  <c r="L37" i="12"/>
  <c r="E48" i="12"/>
  <c r="E47" i="12"/>
  <c r="E46" i="12"/>
  <c r="E45" i="12"/>
  <c r="E44" i="12"/>
  <c r="E43" i="12"/>
  <c r="E41" i="12"/>
  <c r="E40" i="12"/>
  <c r="E38" i="12"/>
  <c r="E34" i="12"/>
  <c r="E33" i="12"/>
  <c r="E35" i="12"/>
  <c r="D2" i="12"/>
  <c r="E2" i="12"/>
  <c r="E42" i="12"/>
  <c r="E39" i="12"/>
  <c r="E37" i="12"/>
  <c r="D34" i="12"/>
  <c r="B33" i="12"/>
  <c r="B37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D2" i="11"/>
  <c r="E2" i="11"/>
  <c r="L48" i="11"/>
  <c r="E48" i="11"/>
  <c r="L47" i="11"/>
  <c r="E47" i="11"/>
  <c r="L46" i="11"/>
  <c r="E46" i="11"/>
  <c r="L45" i="11"/>
  <c r="E45" i="11"/>
  <c r="L44" i="11"/>
  <c r="E44" i="11"/>
  <c r="L43" i="11"/>
  <c r="E43" i="11"/>
  <c r="L42" i="11"/>
  <c r="E42" i="11"/>
  <c r="L41" i="11"/>
  <c r="E41" i="11"/>
  <c r="L40" i="11"/>
  <c r="E40" i="11"/>
  <c r="L39" i="11"/>
  <c r="E39" i="11"/>
  <c r="L38" i="11"/>
  <c r="E38" i="11"/>
  <c r="L37" i="11"/>
  <c r="E37" i="11"/>
  <c r="E35" i="11"/>
  <c r="D34" i="11"/>
  <c r="B33" i="11"/>
  <c r="B37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L48" i="10"/>
  <c r="L47" i="10"/>
  <c r="L46" i="10"/>
  <c r="L45" i="10"/>
  <c r="L44" i="10"/>
  <c r="L43" i="10"/>
  <c r="L42" i="10"/>
  <c r="L41" i="10"/>
  <c r="L40" i="10"/>
  <c r="L39" i="10"/>
  <c r="L38" i="10"/>
  <c r="L37" i="10"/>
  <c r="E48" i="10"/>
  <c r="E46" i="10"/>
  <c r="E45" i="10"/>
  <c r="E44" i="10"/>
  <c r="E43" i="10"/>
  <c r="E42" i="10"/>
  <c r="E40" i="10"/>
  <c r="E39" i="10"/>
  <c r="E37" i="10"/>
  <c r="D2" i="10"/>
  <c r="E2" i="10"/>
  <c r="E47" i="10"/>
  <c r="E41" i="10"/>
  <c r="E38" i="10"/>
  <c r="E35" i="10"/>
  <c r="D34" i="10"/>
  <c r="B33" i="10"/>
  <c r="B37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L43" i="9"/>
  <c r="L44" i="9"/>
  <c r="L45" i="9"/>
  <c r="L46" i="9"/>
  <c r="L47" i="9"/>
  <c r="L48" i="9"/>
  <c r="L42" i="9"/>
  <c r="L41" i="9"/>
  <c r="L40" i="9"/>
  <c r="L39" i="9"/>
  <c r="L38" i="9"/>
  <c r="L37" i="9"/>
  <c r="E48" i="9"/>
  <c r="E45" i="9"/>
  <c r="E43" i="9"/>
  <c r="E42" i="9"/>
  <c r="E41" i="9"/>
  <c r="E40" i="9"/>
  <c r="E39" i="9"/>
  <c r="E38" i="9"/>
  <c r="E37" i="9"/>
  <c r="D2" i="9"/>
  <c r="E47" i="9"/>
  <c r="E46" i="9"/>
  <c r="E44" i="9"/>
  <c r="E35" i="9"/>
  <c r="D34" i="9"/>
  <c r="B33" i="9"/>
  <c r="B37" i="9"/>
  <c r="B38" i="9"/>
  <c r="D38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L46" i="8"/>
  <c r="L48" i="8"/>
  <c r="L47" i="8"/>
  <c r="L45" i="8"/>
  <c r="L44" i="8"/>
  <c r="L43" i="8"/>
  <c r="L42" i="8"/>
  <c r="L41" i="8"/>
  <c r="L40" i="8"/>
  <c r="L39" i="8"/>
  <c r="L38" i="8"/>
  <c r="E48" i="8"/>
  <c r="E47" i="8"/>
  <c r="E46" i="8"/>
  <c r="E44" i="8"/>
  <c r="E42" i="8"/>
  <c r="E41" i="8"/>
  <c r="E40" i="8"/>
  <c r="E37" i="8"/>
  <c r="D2" i="8"/>
  <c r="E2" i="8"/>
  <c r="E45" i="8"/>
  <c r="E43" i="8"/>
  <c r="E39" i="8"/>
  <c r="E38" i="8"/>
  <c r="L37" i="8"/>
  <c r="E35" i="8"/>
  <c r="D34" i="8"/>
  <c r="B33" i="8"/>
  <c r="B37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D2" i="7"/>
  <c r="E2" i="7"/>
  <c r="L48" i="7"/>
  <c r="E48" i="7"/>
  <c r="L47" i="7"/>
  <c r="E47" i="7"/>
  <c r="L46" i="7"/>
  <c r="E46" i="7"/>
  <c r="L45" i="7"/>
  <c r="E45" i="7"/>
  <c r="L44" i="7"/>
  <c r="E44" i="7"/>
  <c r="L43" i="7"/>
  <c r="E43" i="7"/>
  <c r="L42" i="7"/>
  <c r="E42" i="7"/>
  <c r="L41" i="7"/>
  <c r="E41" i="7"/>
  <c r="L40" i="7"/>
  <c r="E40" i="7"/>
  <c r="L39" i="7"/>
  <c r="E39" i="7"/>
  <c r="L38" i="7"/>
  <c r="E38" i="7"/>
  <c r="L37" i="7"/>
  <c r="E37" i="7"/>
  <c r="E35" i="7"/>
  <c r="D34" i="7"/>
  <c r="B33" i="7"/>
  <c r="B37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L45" i="6"/>
  <c r="L44" i="6"/>
  <c r="L41" i="6"/>
  <c r="E42" i="6"/>
  <c r="E44" i="6"/>
  <c r="E43" i="6"/>
  <c r="E40" i="6"/>
  <c r="D2" i="6"/>
  <c r="B3" i="6"/>
  <c r="D3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B33" i="6"/>
  <c r="B37" i="6"/>
  <c r="D37" i="6"/>
  <c r="D34" i="6"/>
  <c r="E35" i="6"/>
  <c r="E37" i="6"/>
  <c r="L37" i="6"/>
  <c r="E38" i="6"/>
  <c r="L38" i="6"/>
  <c r="E39" i="6"/>
  <c r="L39" i="6"/>
  <c r="L40" i="6"/>
  <c r="E41" i="6"/>
  <c r="L42" i="6"/>
  <c r="L43" i="6"/>
  <c r="E45" i="6"/>
  <c r="E46" i="6"/>
  <c r="L46" i="6"/>
  <c r="E47" i="6"/>
  <c r="L47" i="6"/>
  <c r="E48" i="6"/>
  <c r="L48" i="6"/>
  <c r="L48" i="5"/>
  <c r="L47" i="5"/>
  <c r="L46" i="5"/>
  <c r="L45" i="5"/>
  <c r="L44" i="5"/>
  <c r="L43" i="5"/>
  <c r="L42" i="5"/>
  <c r="L41" i="5"/>
  <c r="L40" i="5"/>
  <c r="L39" i="5"/>
  <c r="L38" i="5"/>
  <c r="L37" i="5"/>
  <c r="E48" i="5"/>
  <c r="E47" i="5"/>
  <c r="E45" i="5"/>
  <c r="E44" i="5"/>
  <c r="E43" i="5"/>
  <c r="E42" i="5"/>
  <c r="E41" i="5"/>
  <c r="E40" i="5"/>
  <c r="E39" i="5"/>
  <c r="E38" i="5"/>
  <c r="E37" i="5"/>
  <c r="L48" i="3"/>
  <c r="D2" i="5"/>
  <c r="E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B33" i="5"/>
  <c r="B37" i="5"/>
  <c r="I37" i="5"/>
  <c r="I38" i="5"/>
  <c r="I39" i="5"/>
  <c r="I40" i="5"/>
  <c r="I41" i="5"/>
  <c r="I42" i="5"/>
  <c r="I43" i="5"/>
  <c r="I44" i="5"/>
  <c r="I45" i="5"/>
  <c r="I46" i="5"/>
  <c r="I47" i="5"/>
  <c r="I48" i="5"/>
  <c r="D34" i="5"/>
  <c r="E35" i="5"/>
  <c r="E46" i="5"/>
  <c r="L48" i="4"/>
  <c r="L47" i="4"/>
  <c r="L46" i="4"/>
  <c r="L45" i="4"/>
  <c r="L44" i="4"/>
  <c r="L43" i="4"/>
  <c r="L42" i="4"/>
  <c r="L41" i="4"/>
  <c r="L40" i="4"/>
  <c r="L39" i="4"/>
  <c r="E48" i="4"/>
  <c r="E47" i="4"/>
  <c r="E46" i="4"/>
  <c r="E45" i="4"/>
  <c r="E44" i="4"/>
  <c r="E43" i="4"/>
  <c r="E42" i="4"/>
  <c r="E41" i="4"/>
  <c r="E40" i="4"/>
  <c r="E39" i="4"/>
  <c r="E38" i="4"/>
  <c r="D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B33" i="4"/>
  <c r="B37" i="4"/>
  <c r="D34" i="4"/>
  <c r="E35" i="4"/>
  <c r="E37" i="4"/>
  <c r="L37" i="4"/>
  <c r="L38" i="4"/>
  <c r="D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B33" i="3"/>
  <c r="B37" i="3"/>
  <c r="D34" i="3"/>
  <c r="E35" i="3"/>
  <c r="E37" i="3"/>
  <c r="L37" i="3"/>
  <c r="E38" i="3"/>
  <c r="L38" i="3"/>
  <c r="E39" i="3"/>
  <c r="L39" i="3"/>
  <c r="E40" i="3"/>
  <c r="L40" i="3"/>
  <c r="E41" i="3"/>
  <c r="L41" i="3"/>
  <c r="E42" i="3"/>
  <c r="L42" i="3"/>
  <c r="E43" i="3"/>
  <c r="L43" i="3"/>
  <c r="E44" i="3"/>
  <c r="L44" i="3"/>
  <c r="E45" i="3"/>
  <c r="L45" i="3"/>
  <c r="E46" i="3"/>
  <c r="L46" i="3"/>
  <c r="E47" i="3"/>
  <c r="L47" i="3"/>
  <c r="E48" i="3"/>
  <c r="D2" i="2"/>
  <c r="E2" i="2"/>
  <c r="B3" i="2"/>
  <c r="D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B34" i="2"/>
  <c r="E35" i="2"/>
  <c r="D37" i="2"/>
  <c r="E37" i="2"/>
  <c r="I37" i="2"/>
  <c r="I38" i="2"/>
  <c r="I39" i="2"/>
  <c r="I40" i="2"/>
  <c r="I41" i="2"/>
  <c r="I42" i="2"/>
  <c r="I43" i="2"/>
  <c r="I44" i="2"/>
  <c r="I45" i="2"/>
  <c r="I46" i="2"/>
  <c r="I47" i="2"/>
  <c r="I48" i="2"/>
  <c r="L37" i="2"/>
  <c r="B38" i="2"/>
  <c r="D38" i="2"/>
  <c r="E38" i="2"/>
  <c r="L38" i="2"/>
  <c r="E39" i="2"/>
  <c r="L39" i="2"/>
  <c r="E40" i="2"/>
  <c r="L40" i="2"/>
  <c r="E41" i="2"/>
  <c r="L41" i="2"/>
  <c r="E42" i="2"/>
  <c r="L42" i="2"/>
  <c r="E43" i="2"/>
  <c r="L43" i="2"/>
  <c r="E44" i="2"/>
  <c r="L44" i="2"/>
  <c r="E45" i="2"/>
  <c r="L45" i="2"/>
  <c r="E46" i="2"/>
  <c r="L46" i="2"/>
  <c r="E47" i="2"/>
  <c r="L47" i="2"/>
  <c r="E48" i="2"/>
  <c r="L48" i="2"/>
  <c r="D2" i="1"/>
  <c r="B3" i="1"/>
  <c r="D3" i="1"/>
  <c r="E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B33" i="1"/>
  <c r="B37" i="1"/>
  <c r="I37" i="1"/>
  <c r="D34" i="1"/>
  <c r="E35" i="1"/>
  <c r="E37" i="1"/>
  <c r="L37" i="1"/>
  <c r="E38" i="1"/>
  <c r="L38" i="1"/>
  <c r="E39" i="1"/>
  <c r="L39" i="1"/>
  <c r="E40" i="1"/>
  <c r="L40" i="1"/>
  <c r="E41" i="1"/>
  <c r="L41" i="1"/>
  <c r="E42" i="1"/>
  <c r="L42" i="1"/>
  <c r="E43" i="1"/>
  <c r="L43" i="1"/>
  <c r="E44" i="1"/>
  <c r="L44" i="1"/>
  <c r="E45" i="1"/>
  <c r="L45" i="1"/>
  <c r="E46" i="1"/>
  <c r="L46" i="1"/>
  <c r="E47" i="1"/>
  <c r="L47" i="1"/>
  <c r="E48" i="1"/>
  <c r="L48" i="1"/>
  <c r="B38" i="3"/>
  <c r="D37" i="3"/>
  <c r="I37" i="3"/>
  <c r="I38" i="3"/>
  <c r="I39" i="3"/>
  <c r="I40" i="3"/>
  <c r="I41" i="3"/>
  <c r="I42" i="3"/>
  <c r="I43" i="3"/>
  <c r="I44" i="3"/>
  <c r="I45" i="3"/>
  <c r="I46" i="3"/>
  <c r="I47" i="3"/>
  <c r="I48" i="3"/>
  <c r="I38" i="1"/>
  <c r="I39" i="1"/>
  <c r="I40" i="1"/>
  <c r="I41" i="1"/>
  <c r="I42" i="1"/>
  <c r="I43" i="1"/>
  <c r="I44" i="1"/>
  <c r="I45" i="1"/>
  <c r="I46" i="1"/>
  <c r="I47" i="1"/>
  <c r="I48" i="1"/>
  <c r="D37" i="5"/>
  <c r="B38" i="5"/>
  <c r="B3" i="5"/>
  <c r="D3" i="5"/>
  <c r="B38" i="7"/>
  <c r="B39" i="7"/>
  <c r="I37" i="7"/>
  <c r="I38" i="7"/>
  <c r="I39" i="7"/>
  <c r="I40" i="7"/>
  <c r="I41" i="7"/>
  <c r="I42" i="7"/>
  <c r="I43" i="7"/>
  <c r="I44" i="7"/>
  <c r="I45" i="7"/>
  <c r="I46" i="7"/>
  <c r="I47" i="7"/>
  <c r="I48" i="7"/>
  <c r="D37" i="7"/>
  <c r="B3" i="7"/>
  <c r="D3" i="7"/>
  <c r="D38" i="7"/>
  <c r="B38" i="8"/>
  <c r="B39" i="8"/>
  <c r="B40" i="8"/>
  <c r="D40" i="8"/>
  <c r="B41" i="8"/>
  <c r="I37" i="8"/>
  <c r="I38" i="8"/>
  <c r="I39" i="8"/>
  <c r="I40" i="8"/>
  <c r="I41" i="8"/>
  <c r="I42" i="8"/>
  <c r="I43" i="8"/>
  <c r="I44" i="8"/>
  <c r="I45" i="8"/>
  <c r="I46" i="8"/>
  <c r="I47" i="8"/>
  <c r="I48" i="8"/>
  <c r="D37" i="8"/>
  <c r="B3" i="8"/>
  <c r="D3" i="8"/>
  <c r="B4" i="8"/>
  <c r="D4" i="8"/>
  <c r="D38" i="8"/>
  <c r="B39" i="9"/>
  <c r="D39" i="9"/>
  <c r="D37" i="9"/>
  <c r="I37" i="9"/>
  <c r="I38" i="9"/>
  <c r="I39" i="9"/>
  <c r="I40" i="9"/>
  <c r="I41" i="9"/>
  <c r="I42" i="9"/>
  <c r="I43" i="9"/>
  <c r="I44" i="9"/>
  <c r="I45" i="9"/>
  <c r="I46" i="9"/>
  <c r="I47" i="9"/>
  <c r="I48" i="9"/>
  <c r="B38" i="10"/>
  <c r="D38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D37" i="10"/>
  <c r="B3" i="10"/>
  <c r="D3" i="10"/>
  <c r="B38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D37" i="11"/>
  <c r="B3" i="11"/>
  <c r="D3" i="11"/>
  <c r="B39" i="11"/>
  <c r="B40" i="11"/>
  <c r="B41" i="11"/>
  <c r="D38" i="11"/>
  <c r="D39" i="11"/>
  <c r="B3" i="12"/>
  <c r="D3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B38" i="12"/>
  <c r="D37" i="12"/>
  <c r="B39" i="3"/>
  <c r="B40" i="3"/>
  <c r="D40" i="3"/>
  <c r="D38" i="3"/>
  <c r="B39" i="5"/>
  <c r="D38" i="5"/>
  <c r="E2" i="3"/>
  <c r="B3" i="3"/>
  <c r="D3" i="3"/>
  <c r="B4" i="3"/>
  <c r="D4" i="3"/>
  <c r="E4" i="3"/>
  <c r="D37" i="4"/>
  <c r="D38" i="12"/>
  <c r="B39" i="12"/>
  <c r="D39" i="12"/>
  <c r="D39" i="3"/>
  <c r="E3" i="3"/>
  <c r="B40" i="12"/>
  <c r="B41" i="12"/>
  <c r="D40" i="12"/>
  <c r="B41" i="3"/>
  <c r="B3" i="13"/>
  <c r="D3" i="13"/>
  <c r="D37" i="13"/>
  <c r="B38" i="13"/>
  <c r="E3" i="8"/>
  <c r="E3" i="11"/>
  <c r="B4" i="11"/>
  <c r="D4" i="11"/>
  <c r="E4" i="11"/>
  <c r="I37" i="6"/>
  <c r="I38" i="6"/>
  <c r="I39" i="6"/>
  <c r="I40" i="6"/>
  <c r="I41" i="6"/>
  <c r="I42" i="6"/>
  <c r="I43" i="6"/>
  <c r="I44" i="6"/>
  <c r="I45" i="6"/>
  <c r="I46" i="6"/>
  <c r="I47" i="6"/>
  <c r="I48" i="6"/>
  <c r="B38" i="6"/>
  <c r="B40" i="9"/>
  <c r="D39" i="8"/>
  <c r="E2" i="9"/>
  <c r="B3" i="9"/>
  <c r="D3" i="9"/>
  <c r="B5" i="11"/>
  <c r="D5" i="11"/>
  <c r="E5" i="11"/>
  <c r="E2" i="14"/>
  <c r="B4" i="14"/>
  <c r="D4" i="14"/>
  <c r="E3" i="14"/>
  <c r="D37" i="14"/>
  <c r="B38" i="14"/>
  <c r="B39" i="14"/>
  <c r="D39" i="14"/>
  <c r="D38" i="14"/>
  <c r="B40" i="14"/>
  <c r="B38" i="15"/>
  <c r="B39" i="15"/>
  <c r="B40" i="15"/>
  <c r="B41" i="15"/>
  <c r="B3" i="15"/>
  <c r="D3" i="15"/>
  <c r="D38" i="15"/>
  <c r="D39" i="15"/>
  <c r="B38" i="16"/>
  <c r="D38" i="16"/>
  <c r="D37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B39" i="16"/>
  <c r="D40" i="15"/>
  <c r="B4" i="12"/>
  <c r="D4" i="12"/>
  <c r="E3" i="12"/>
  <c r="B41" i="9"/>
  <c r="D40" i="9"/>
  <c r="B38" i="4"/>
  <c r="I37" i="4"/>
  <c r="I38" i="4"/>
  <c r="I39" i="4"/>
  <c r="I40" i="4"/>
  <c r="I41" i="4"/>
  <c r="I42" i="4"/>
  <c r="I43" i="4"/>
  <c r="I44" i="4"/>
  <c r="I45" i="4"/>
  <c r="I46" i="4"/>
  <c r="I47" i="4"/>
  <c r="I48" i="4"/>
  <c r="B5" i="3"/>
  <c r="D5" i="3"/>
  <c r="D40" i="11"/>
  <c r="B39" i="2"/>
  <c r="B40" i="2"/>
  <c r="D40" i="2"/>
  <c r="E3" i="6"/>
  <c r="B4" i="6"/>
  <c r="D4" i="6"/>
  <c r="E4" i="6"/>
  <c r="B3" i="16"/>
  <c r="D3" i="16"/>
  <c r="E2" i="4"/>
  <c r="B3" i="4"/>
  <c r="D3" i="4"/>
  <c r="D37" i="1"/>
  <c r="B38" i="1"/>
  <c r="E2" i="6"/>
  <c r="B42" i="11"/>
  <c r="D41" i="11"/>
  <c r="B5" i="12"/>
  <c r="D5" i="12"/>
  <c r="E4" i="12"/>
  <c r="B42" i="15"/>
  <c r="D41" i="15"/>
  <c r="B5" i="6"/>
  <c r="D5" i="6"/>
  <c r="B6" i="6"/>
  <c r="D39" i="2"/>
  <c r="D38" i="4"/>
  <c r="B39" i="4"/>
  <c r="B40" i="4"/>
  <c r="E5" i="6"/>
  <c r="D6" i="6"/>
  <c r="E6" i="6"/>
  <c r="B41" i="2"/>
  <c r="D41" i="2"/>
  <c r="B7" i="6"/>
  <c r="D7" i="6"/>
  <c r="E3" i="17"/>
  <c r="B4" i="17"/>
  <c r="D4" i="17"/>
  <c r="B38" i="17"/>
  <c r="D38" i="17"/>
  <c r="D37" i="17"/>
  <c r="B38" i="18"/>
  <c r="B4" i="18"/>
  <c r="D4" i="18"/>
  <c r="E4" i="18"/>
  <c r="D37" i="18"/>
  <c r="B5" i="18"/>
  <c r="D5" i="18"/>
  <c r="D38" i="18"/>
  <c r="B39" i="18"/>
  <c r="D39" i="18"/>
  <c r="B40" i="18"/>
  <c r="D40" i="18"/>
  <c r="B6" i="18"/>
  <c r="D6" i="18"/>
  <c r="E5" i="18"/>
  <c r="B5" i="17"/>
  <c r="D5" i="17"/>
  <c r="E4" i="17"/>
  <c r="B39" i="17"/>
  <c r="B41" i="18"/>
  <c r="B4" i="1"/>
  <c r="D4" i="1"/>
  <c r="E3" i="1"/>
  <c r="B8" i="6"/>
  <c r="D8" i="6"/>
  <c r="E7" i="6"/>
  <c r="B5" i="14"/>
  <c r="D5" i="14"/>
  <c r="E4" i="14"/>
  <c r="B42" i="8"/>
  <c r="D41" i="8"/>
  <c r="B41" i="4"/>
  <c r="D40" i="4"/>
  <c r="B4" i="16"/>
  <c r="D4" i="16"/>
  <c r="E3" i="16"/>
  <c r="B40" i="16"/>
  <c r="D39" i="16"/>
  <c r="B41" i="14"/>
  <c r="D40" i="14"/>
  <c r="E3" i="10"/>
  <c r="B4" i="10"/>
  <c r="D4" i="10"/>
  <c r="D39" i="4"/>
  <c r="E3" i="9"/>
  <c r="B4" i="9"/>
  <c r="D4" i="9"/>
  <c r="B42" i="12"/>
  <c r="D41" i="12"/>
  <c r="D38" i="6"/>
  <c r="B39" i="6"/>
  <c r="D39" i="7"/>
  <c r="B40" i="7"/>
  <c r="D42" i="11"/>
  <c r="B43" i="11"/>
  <c r="D38" i="1"/>
  <c r="B39" i="1"/>
  <c r="B6" i="3"/>
  <c r="D6" i="3"/>
  <c r="E5" i="3"/>
  <c r="E5" i="12"/>
  <c r="B6" i="12"/>
  <c r="D6" i="12"/>
  <c r="B42" i="2"/>
  <c r="B43" i="15"/>
  <c r="D42" i="15"/>
  <c r="E3" i="4"/>
  <c r="B4" i="4"/>
  <c r="D4" i="4"/>
  <c r="D41" i="9"/>
  <c r="B42" i="9"/>
  <c r="B6" i="11"/>
  <c r="D6" i="11"/>
  <c r="E3" i="13"/>
  <c r="B4" i="13"/>
  <c r="D4" i="13"/>
  <c r="B40" i="5"/>
  <c r="D39" i="5"/>
  <c r="E3" i="2"/>
  <c r="B4" i="2"/>
  <c r="D4" i="2"/>
  <c r="B4" i="5"/>
  <c r="D4" i="5"/>
  <c r="E3" i="5"/>
  <c r="D38" i="13"/>
  <c r="B39" i="13"/>
  <c r="E3" i="15"/>
  <c r="B4" i="15"/>
  <c r="D4" i="15"/>
  <c r="B39" i="10"/>
  <c r="B42" i="3"/>
  <c r="D41" i="3"/>
  <c r="E4" i="8"/>
  <c r="B5" i="8"/>
  <c r="D5" i="8"/>
  <c r="E3" i="7"/>
  <c r="B4" i="7"/>
  <c r="D4" i="7"/>
  <c r="I37" i="15"/>
  <c r="I38" i="15"/>
  <c r="I39" i="15"/>
  <c r="I40" i="15"/>
  <c r="I41" i="15"/>
  <c r="I42" i="15"/>
  <c r="I43" i="15"/>
  <c r="I44" i="15"/>
  <c r="I45" i="15"/>
  <c r="I46" i="15"/>
  <c r="I47" i="15"/>
  <c r="I48" i="15"/>
  <c r="E4" i="16"/>
  <c r="B5" i="16"/>
  <c r="D5" i="16"/>
  <c r="D40" i="5"/>
  <c r="B41" i="5"/>
  <c r="B5" i="4"/>
  <c r="D5" i="4"/>
  <c r="E4" i="4"/>
  <c r="B43" i="12"/>
  <c r="D42" i="12"/>
  <c r="D41" i="14"/>
  <c r="B42" i="14"/>
  <c r="D41" i="4"/>
  <c r="B42" i="4"/>
  <c r="B9" i="6"/>
  <c r="D9" i="6"/>
  <c r="E8" i="6"/>
  <c r="D39" i="13"/>
  <c r="B40" i="13"/>
  <c r="E6" i="12"/>
  <c r="B7" i="12"/>
  <c r="D7" i="12"/>
  <c r="D39" i="17"/>
  <c r="B40" i="17"/>
  <c r="E4" i="9"/>
  <c r="B5" i="9"/>
  <c r="D5" i="9"/>
  <c r="B40" i="10"/>
  <c r="D39" i="10"/>
  <c r="E4" i="5"/>
  <c r="B5" i="5"/>
  <c r="D5" i="5"/>
  <c r="B6" i="17"/>
  <c r="D6" i="17"/>
  <c r="E5" i="17"/>
  <c r="D43" i="11"/>
  <c r="B44" i="11"/>
  <c r="B6" i="14"/>
  <c r="D6" i="14"/>
  <c r="E5" i="14"/>
  <c r="B43" i="3"/>
  <c r="D42" i="3"/>
  <c r="E4" i="13"/>
  <c r="B5" i="13"/>
  <c r="D5" i="13"/>
  <c r="D40" i="7"/>
  <c r="B41" i="7"/>
  <c r="B5" i="7"/>
  <c r="D5" i="7"/>
  <c r="E4" i="7"/>
  <c r="E6" i="3"/>
  <c r="B7" i="3"/>
  <c r="D7" i="3"/>
  <c r="E4" i="15"/>
  <c r="B5" i="15"/>
  <c r="D5" i="15"/>
  <c r="E4" i="2"/>
  <c r="B5" i="2"/>
  <c r="D5" i="2"/>
  <c r="E6" i="11"/>
  <c r="B7" i="11"/>
  <c r="D7" i="11"/>
  <c r="B44" i="15"/>
  <c r="D43" i="15"/>
  <c r="D39" i="1"/>
  <c r="B40" i="1"/>
  <c r="D39" i="6"/>
  <c r="B40" i="6"/>
  <c r="D40" i="16"/>
  <c r="B41" i="16"/>
  <c r="D42" i="8"/>
  <c r="B43" i="8"/>
  <c r="E4" i="1"/>
  <c r="B5" i="1"/>
  <c r="D5" i="1"/>
  <c r="E5" i="8"/>
  <c r="B6" i="8"/>
  <c r="D6" i="8"/>
  <c r="B43" i="9"/>
  <c r="D42" i="9"/>
  <c r="B43" i="2"/>
  <c r="D42" i="2"/>
  <c r="E4" i="10"/>
  <c r="B5" i="10"/>
  <c r="D5" i="10"/>
  <c r="D41" i="18"/>
  <c r="B42" i="18"/>
  <c r="E6" i="18"/>
  <c r="B7" i="18"/>
  <c r="D7" i="18"/>
  <c r="D43" i="9"/>
  <c r="B44" i="9"/>
  <c r="D44" i="15"/>
  <c r="B45" i="15"/>
  <c r="B6" i="7"/>
  <c r="D6" i="7"/>
  <c r="E5" i="7"/>
  <c r="B44" i="3"/>
  <c r="D43" i="3"/>
  <c r="E6" i="17"/>
  <c r="B7" i="17"/>
  <c r="D7" i="17"/>
  <c r="B41" i="10"/>
  <c r="D40" i="10"/>
  <c r="B8" i="12"/>
  <c r="D8" i="12"/>
  <c r="E7" i="12"/>
  <c r="E9" i="6"/>
  <c r="B10" i="6"/>
  <c r="D10" i="6"/>
  <c r="E5" i="4"/>
  <c r="B6" i="4"/>
  <c r="D6" i="4"/>
  <c r="E5" i="15"/>
  <c r="B6" i="15"/>
  <c r="D6" i="15"/>
  <c r="E7" i="18"/>
  <c r="B8" i="18"/>
  <c r="D8" i="18"/>
  <c r="B6" i="10"/>
  <c r="D6" i="10"/>
  <c r="E5" i="10"/>
  <c r="B6" i="1"/>
  <c r="D6" i="1"/>
  <c r="E5" i="1"/>
  <c r="B41" i="6"/>
  <c r="D40" i="6"/>
  <c r="B8" i="11"/>
  <c r="D8" i="11"/>
  <c r="E7" i="11"/>
  <c r="B42" i="7"/>
  <c r="D41" i="7"/>
  <c r="E5" i="9"/>
  <c r="B6" i="9"/>
  <c r="D6" i="9"/>
  <c r="D42" i="4"/>
  <c r="B43" i="4"/>
  <c r="D41" i="5"/>
  <c r="B42" i="5"/>
  <c r="E7" i="3"/>
  <c r="B8" i="3"/>
  <c r="D8" i="3"/>
  <c r="B7" i="14"/>
  <c r="D7" i="14"/>
  <c r="E6" i="14"/>
  <c r="D40" i="13"/>
  <c r="B41" i="13"/>
  <c r="D41" i="16"/>
  <c r="B42" i="16"/>
  <c r="D42" i="18"/>
  <c r="B43" i="18"/>
  <c r="E6" i="8"/>
  <c r="B7" i="8"/>
  <c r="D7" i="8"/>
  <c r="D43" i="8"/>
  <c r="B44" i="8"/>
  <c r="B41" i="1"/>
  <c r="D40" i="1"/>
  <c r="E5" i="2"/>
  <c r="B6" i="2"/>
  <c r="D6" i="2"/>
  <c r="B6" i="13"/>
  <c r="D6" i="13"/>
  <c r="E5" i="13"/>
  <c r="D44" i="11"/>
  <c r="B45" i="11"/>
  <c r="B6" i="5"/>
  <c r="D6" i="5"/>
  <c r="E5" i="5"/>
  <c r="B43" i="14"/>
  <c r="D42" i="14"/>
  <c r="D43" i="12"/>
  <c r="B44" i="12"/>
  <c r="B6" i="16"/>
  <c r="D6" i="16"/>
  <c r="E5" i="16"/>
  <c r="D43" i="2"/>
  <c r="B44" i="2"/>
  <c r="B41" i="17"/>
  <c r="D40" i="17"/>
  <c r="B44" i="14"/>
  <c r="D43" i="14"/>
  <c r="E8" i="11"/>
  <c r="B9" i="11"/>
  <c r="D9" i="11"/>
  <c r="E6" i="10"/>
  <c r="B7" i="10"/>
  <c r="D7" i="10"/>
  <c r="D41" i="10"/>
  <c r="B42" i="10"/>
  <c r="E6" i="7"/>
  <c r="B7" i="7"/>
  <c r="D7" i="7"/>
  <c r="B7" i="2"/>
  <c r="D7" i="2"/>
  <c r="E6" i="2"/>
  <c r="B42" i="13"/>
  <c r="D41" i="13"/>
  <c r="E10" i="6"/>
  <c r="B11" i="6"/>
  <c r="D11" i="6"/>
  <c r="E6" i="16"/>
  <c r="B7" i="16"/>
  <c r="D7" i="16"/>
  <c r="D41" i="6"/>
  <c r="B42" i="6"/>
  <c r="E7" i="17"/>
  <c r="B8" i="17"/>
  <c r="D8" i="17"/>
  <c r="D45" i="15"/>
  <c r="B46" i="15"/>
  <c r="E6" i="5"/>
  <c r="B7" i="5"/>
  <c r="D7" i="5"/>
  <c r="D45" i="11"/>
  <c r="B46" i="11"/>
  <c r="D42" i="5"/>
  <c r="B43" i="5"/>
  <c r="B7" i="15"/>
  <c r="D7" i="15"/>
  <c r="E6" i="15"/>
  <c r="B45" i="9"/>
  <c r="D44" i="9"/>
  <c r="B7" i="13"/>
  <c r="D7" i="13"/>
  <c r="E6" i="13"/>
  <c r="B8" i="8"/>
  <c r="D8" i="8"/>
  <c r="E7" i="8"/>
  <c r="E6" i="9"/>
  <c r="B7" i="9"/>
  <c r="D7" i="9"/>
  <c r="B9" i="18"/>
  <c r="D9" i="18"/>
  <c r="E8" i="18"/>
  <c r="B45" i="12"/>
  <c r="D44" i="12"/>
  <c r="D43" i="18"/>
  <c r="B44" i="18"/>
  <c r="D41" i="17"/>
  <c r="B42" i="17"/>
  <c r="B42" i="1"/>
  <c r="D41" i="1"/>
  <c r="E7" i="14"/>
  <c r="B8" i="14"/>
  <c r="D8" i="14"/>
  <c r="B43" i="7"/>
  <c r="D42" i="7"/>
  <c r="E6" i="1"/>
  <c r="B7" i="1"/>
  <c r="D7" i="1"/>
  <c r="E8" i="12"/>
  <c r="B9" i="12"/>
  <c r="D9" i="12"/>
  <c r="B45" i="3"/>
  <c r="D44" i="3"/>
  <c r="D44" i="2"/>
  <c r="B45" i="2"/>
  <c r="B45" i="8"/>
  <c r="D44" i="8"/>
  <c r="D42" i="16"/>
  <c r="B43" i="16"/>
  <c r="E8" i="3"/>
  <c r="B9" i="3"/>
  <c r="D9" i="3"/>
  <c r="D43" i="4"/>
  <c r="B44" i="4"/>
  <c r="E6" i="4"/>
  <c r="B7" i="4"/>
  <c r="D7" i="4"/>
  <c r="D43" i="7"/>
  <c r="B44" i="7"/>
  <c r="E8" i="14"/>
  <c r="B9" i="14"/>
  <c r="D9" i="14"/>
  <c r="E7" i="15"/>
  <c r="B8" i="15"/>
  <c r="D8" i="15"/>
  <c r="E7" i="5"/>
  <c r="B8" i="5"/>
  <c r="D8" i="5"/>
  <c r="B43" i="6"/>
  <c r="D42" i="6"/>
  <c r="B12" i="6"/>
  <c r="D12" i="6"/>
  <c r="E11" i="6"/>
  <c r="B45" i="4"/>
  <c r="D44" i="4"/>
  <c r="E7" i="10"/>
  <c r="B8" i="10"/>
  <c r="D8" i="10"/>
  <c r="B46" i="8"/>
  <c r="D45" i="8"/>
  <c r="E7" i="9"/>
  <c r="B8" i="9"/>
  <c r="D8" i="9"/>
  <c r="B44" i="5"/>
  <c r="D43" i="5"/>
  <c r="E7" i="7"/>
  <c r="B8" i="7"/>
  <c r="D8" i="7"/>
  <c r="B10" i="11"/>
  <c r="D10" i="11"/>
  <c r="E9" i="11"/>
  <c r="D45" i="3"/>
  <c r="B46" i="3"/>
  <c r="B8" i="2"/>
  <c r="D8" i="2"/>
  <c r="E7" i="2"/>
  <c r="D44" i="18"/>
  <c r="B45" i="18"/>
  <c r="B46" i="2"/>
  <c r="D45" i="2"/>
  <c r="E7" i="1"/>
  <c r="B8" i="1"/>
  <c r="D8" i="1"/>
  <c r="B8" i="13"/>
  <c r="D8" i="13"/>
  <c r="E7" i="13"/>
  <c r="B47" i="15"/>
  <c r="D46" i="15"/>
  <c r="B45" i="14"/>
  <c r="D44" i="14"/>
  <c r="B10" i="12"/>
  <c r="D10" i="12"/>
  <c r="E9" i="12"/>
  <c r="B10" i="3"/>
  <c r="D10" i="3"/>
  <c r="E9" i="3"/>
  <c r="B8" i="4"/>
  <c r="D8" i="4"/>
  <c r="E7" i="4"/>
  <c r="B44" i="16"/>
  <c r="D43" i="16"/>
  <c r="D42" i="1"/>
  <c r="B43" i="1"/>
  <c r="D45" i="12"/>
  <c r="B46" i="12"/>
  <c r="D42" i="13"/>
  <c r="B43" i="13"/>
  <c r="B43" i="10"/>
  <c r="D42" i="10"/>
  <c r="E9" i="18"/>
  <c r="B10" i="18"/>
  <c r="D10" i="18"/>
  <c r="D42" i="17"/>
  <c r="B43" i="17"/>
  <c r="B9" i="8"/>
  <c r="D9" i="8"/>
  <c r="E8" i="8"/>
  <c r="D45" i="9"/>
  <c r="B46" i="9"/>
  <c r="B47" i="11"/>
  <c r="D46" i="11"/>
  <c r="E8" i="17"/>
  <c r="B9" i="17"/>
  <c r="D9" i="17"/>
  <c r="B8" i="16"/>
  <c r="D8" i="16"/>
  <c r="E7" i="16"/>
  <c r="E9" i="8"/>
  <c r="B10" i="8"/>
  <c r="D10" i="8"/>
  <c r="B44" i="1"/>
  <c r="D43" i="1"/>
  <c r="B44" i="17"/>
  <c r="D43" i="17"/>
  <c r="B44" i="10"/>
  <c r="D43" i="10"/>
  <c r="B11" i="3"/>
  <c r="D11" i="3"/>
  <c r="E10" i="3"/>
  <c r="B47" i="3"/>
  <c r="D46" i="3"/>
  <c r="B47" i="8"/>
  <c r="D46" i="8"/>
  <c r="B9" i="15"/>
  <c r="D9" i="15"/>
  <c r="E8" i="15"/>
  <c r="E8" i="2"/>
  <c r="B9" i="2"/>
  <c r="D9" i="2"/>
  <c r="B44" i="13"/>
  <c r="D43" i="13"/>
  <c r="B47" i="2"/>
  <c r="D46" i="2"/>
  <c r="B9" i="10"/>
  <c r="D9" i="10"/>
  <c r="E8" i="10"/>
  <c r="E12" i="6"/>
  <c r="B13" i="6"/>
  <c r="D13" i="6"/>
  <c r="D47" i="11"/>
  <c r="B48" i="11"/>
  <c r="D48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D47" i="15"/>
  <c r="B48" i="15"/>
  <c r="D48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D46" i="9"/>
  <c r="B47" i="9"/>
  <c r="E10" i="18"/>
  <c r="B11" i="18"/>
  <c r="D11" i="18"/>
  <c r="B45" i="16"/>
  <c r="D44" i="16"/>
  <c r="B11" i="12"/>
  <c r="D11" i="12"/>
  <c r="E10" i="12"/>
  <c r="B46" i="18"/>
  <c r="D45" i="18"/>
  <c r="D44" i="5"/>
  <c r="B45" i="5"/>
  <c r="B10" i="14"/>
  <c r="D10" i="14"/>
  <c r="E9" i="14"/>
  <c r="B47" i="12"/>
  <c r="D46" i="12"/>
  <c r="E8" i="13"/>
  <c r="B9" i="13"/>
  <c r="D9" i="13"/>
  <c r="E10" i="11"/>
  <c r="B11" i="11"/>
  <c r="D11" i="11"/>
  <c r="B9" i="9"/>
  <c r="D9" i="9"/>
  <c r="E8" i="9"/>
  <c r="D43" i="6"/>
  <c r="B44" i="6"/>
  <c r="B9" i="16"/>
  <c r="D9" i="16"/>
  <c r="E8" i="16"/>
  <c r="E9" i="17"/>
  <c r="B10" i="17"/>
  <c r="D10" i="17"/>
  <c r="E8" i="4"/>
  <c r="B9" i="4"/>
  <c r="D9" i="4"/>
  <c r="B46" i="14"/>
  <c r="D45" i="14"/>
  <c r="E8" i="1"/>
  <c r="B9" i="1"/>
  <c r="D9" i="1"/>
  <c r="E8" i="7"/>
  <c r="B9" i="7"/>
  <c r="D9" i="7"/>
  <c r="D45" i="4"/>
  <c r="B46" i="4"/>
  <c r="B9" i="5"/>
  <c r="D9" i="5"/>
  <c r="E8" i="5"/>
  <c r="D44" i="7"/>
  <c r="B45" i="7"/>
  <c r="E9" i="2"/>
  <c r="B10" i="2"/>
  <c r="D10" i="2"/>
  <c r="B47" i="4"/>
  <c r="D46" i="4"/>
  <c r="B10" i="9"/>
  <c r="D10" i="9"/>
  <c r="E9" i="9"/>
  <c r="E11" i="11"/>
  <c r="B12" i="11"/>
  <c r="D12" i="11"/>
  <c r="D47" i="12"/>
  <c r="B48" i="12"/>
  <c r="D48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D45" i="16"/>
  <c r="B46" i="16"/>
  <c r="B10" i="10"/>
  <c r="D10" i="10"/>
  <c r="E9" i="10"/>
  <c r="B48" i="3"/>
  <c r="D48" i="3"/>
  <c r="K37" i="3"/>
  <c r="K38" i="3"/>
  <c r="K39" i="3"/>
  <c r="K40" i="3"/>
  <c r="K41" i="3"/>
  <c r="K42" i="3"/>
  <c r="K43" i="3"/>
  <c r="K44" i="3"/>
  <c r="K45" i="3"/>
  <c r="K46" i="3"/>
  <c r="K47" i="3"/>
  <c r="K48" i="3"/>
  <c r="D47" i="3"/>
  <c r="D44" i="17"/>
  <c r="B45" i="17"/>
  <c r="B10" i="16"/>
  <c r="D10" i="16"/>
  <c r="E9" i="16"/>
  <c r="D46" i="18"/>
  <c r="B47" i="18"/>
  <c r="B12" i="18"/>
  <c r="D12" i="18"/>
  <c r="E11" i="18"/>
  <c r="E9" i="4"/>
  <c r="B10" i="4"/>
  <c r="D10" i="4"/>
  <c r="B45" i="6"/>
  <c r="D44" i="6"/>
  <c r="B10" i="13"/>
  <c r="D10" i="13"/>
  <c r="E9" i="13"/>
  <c r="D47" i="2"/>
  <c r="B48" i="2"/>
  <c r="D48" i="2"/>
  <c r="K37" i="2"/>
  <c r="K38" i="2"/>
  <c r="K39" i="2"/>
  <c r="K40" i="2"/>
  <c r="K41" i="2"/>
  <c r="K42" i="2"/>
  <c r="K43" i="2"/>
  <c r="K44" i="2"/>
  <c r="K45" i="2"/>
  <c r="K46" i="2"/>
  <c r="K47" i="2"/>
  <c r="K48" i="2"/>
  <c r="E9" i="15"/>
  <c r="B10" i="15"/>
  <c r="D10" i="15"/>
  <c r="B12" i="3"/>
  <c r="D12" i="3"/>
  <c r="E11" i="3"/>
  <c r="D44" i="1"/>
  <c r="B45" i="1"/>
  <c r="B10" i="7"/>
  <c r="D10" i="7"/>
  <c r="E9" i="7"/>
  <c r="E10" i="14"/>
  <c r="B11" i="14"/>
  <c r="D11" i="14"/>
  <c r="B48" i="9"/>
  <c r="D48" i="9"/>
  <c r="K37" i="9"/>
  <c r="K38" i="9"/>
  <c r="K39" i="9"/>
  <c r="K40" i="9"/>
  <c r="K41" i="9"/>
  <c r="K42" i="9"/>
  <c r="K43" i="9"/>
  <c r="K44" i="9"/>
  <c r="K45" i="9"/>
  <c r="K46" i="9"/>
  <c r="K47" i="9"/>
  <c r="K48" i="9"/>
  <c r="D47" i="9"/>
  <c r="E13" i="6"/>
  <c r="B14" i="6"/>
  <c r="D14" i="6"/>
  <c r="E10" i="8"/>
  <c r="B11" i="8"/>
  <c r="D11" i="8"/>
  <c r="B46" i="7"/>
  <c r="D45" i="7"/>
  <c r="D46" i="14"/>
  <c r="B47" i="14"/>
  <c r="B10" i="5"/>
  <c r="D10" i="5"/>
  <c r="E9" i="5"/>
  <c r="B10" i="1"/>
  <c r="D10" i="1"/>
  <c r="E9" i="1"/>
  <c r="B11" i="17"/>
  <c r="D11" i="17"/>
  <c r="E10" i="17"/>
  <c r="B46" i="5"/>
  <c r="D45" i="5"/>
  <c r="E11" i="12"/>
  <c r="B12" i="12"/>
  <c r="D12" i="12"/>
  <c r="D44" i="13"/>
  <c r="B45" i="13"/>
  <c r="B48" i="8"/>
  <c r="D48" i="8"/>
  <c r="K37" i="8"/>
  <c r="K38" i="8"/>
  <c r="K39" i="8"/>
  <c r="K40" i="8"/>
  <c r="K41" i="8"/>
  <c r="K42" i="8"/>
  <c r="K43" i="8"/>
  <c r="K44" i="8"/>
  <c r="K45" i="8"/>
  <c r="K46" i="8"/>
  <c r="K47" i="8"/>
  <c r="K48" i="8"/>
  <c r="D47" i="8"/>
  <c r="B45" i="10"/>
  <c r="D44" i="10"/>
  <c r="E12" i="3"/>
  <c r="B13" i="3"/>
  <c r="D13" i="3"/>
  <c r="B11" i="13"/>
  <c r="D11" i="13"/>
  <c r="E10" i="13"/>
  <c r="D45" i="17"/>
  <c r="B46" i="17"/>
  <c r="D46" i="16"/>
  <c r="B47" i="16"/>
  <c r="E14" i="6"/>
  <c r="B15" i="6"/>
  <c r="B11" i="15"/>
  <c r="D11" i="15"/>
  <c r="E10" i="15"/>
  <c r="E12" i="18"/>
  <c r="B13" i="18"/>
  <c r="D13" i="18"/>
  <c r="B11" i="9"/>
  <c r="D11" i="9"/>
  <c r="E10" i="9"/>
  <c r="D46" i="5"/>
  <c r="B47" i="5"/>
  <c r="B46" i="13"/>
  <c r="D45" i="13"/>
  <c r="E11" i="17"/>
  <c r="B12" i="17"/>
  <c r="D12" i="17"/>
  <c r="E10" i="7"/>
  <c r="B11" i="7"/>
  <c r="D11" i="7"/>
  <c r="D45" i="6"/>
  <c r="B46" i="6"/>
  <c r="B48" i="18"/>
  <c r="D48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D47" i="18"/>
  <c r="B46" i="1"/>
  <c r="D45" i="1"/>
  <c r="E10" i="4"/>
  <c r="B11" i="4"/>
  <c r="D11" i="4"/>
  <c r="D47" i="4"/>
  <c r="B48" i="4"/>
  <c r="D48" i="4"/>
  <c r="K37" i="4"/>
  <c r="K38" i="4"/>
  <c r="K39" i="4"/>
  <c r="K40" i="4"/>
  <c r="K41" i="4"/>
  <c r="K42" i="4"/>
  <c r="K43" i="4"/>
  <c r="K44" i="4"/>
  <c r="K45" i="4"/>
  <c r="K46" i="4"/>
  <c r="K47" i="4"/>
  <c r="K48" i="4"/>
  <c r="E12" i="12"/>
  <c r="B13" i="12"/>
  <c r="D13" i="12"/>
  <c r="B46" i="10"/>
  <c r="D45" i="10"/>
  <c r="E10" i="1"/>
  <c r="B11" i="1"/>
  <c r="D11" i="1"/>
  <c r="B47" i="7"/>
  <c r="D46" i="7"/>
  <c r="E12" i="11"/>
  <c r="B13" i="11"/>
  <c r="D13" i="11"/>
  <c r="B11" i="2"/>
  <c r="D11" i="2"/>
  <c r="E10" i="2"/>
  <c r="B11" i="5"/>
  <c r="D11" i="5"/>
  <c r="E10" i="5"/>
  <c r="D47" i="14"/>
  <c r="B48" i="14"/>
  <c r="D48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E11" i="8"/>
  <c r="B12" i="8"/>
  <c r="D12" i="8"/>
  <c r="B12" i="14"/>
  <c r="D12" i="14"/>
  <c r="E11" i="14"/>
  <c r="B11" i="16"/>
  <c r="D11" i="16"/>
  <c r="E10" i="16"/>
  <c r="B11" i="10"/>
  <c r="D11" i="10"/>
  <c r="E10" i="10"/>
  <c r="B14" i="12"/>
  <c r="D14" i="12"/>
  <c r="E13" i="12"/>
  <c r="E11" i="7"/>
  <c r="B12" i="7"/>
  <c r="D12" i="7"/>
  <c r="D47" i="5"/>
  <c r="B48" i="5"/>
  <c r="D48" i="5"/>
  <c r="K37" i="5"/>
  <c r="K38" i="5"/>
  <c r="K39" i="5"/>
  <c r="K40" i="5"/>
  <c r="K41" i="5"/>
  <c r="K42" i="5"/>
  <c r="K43" i="5"/>
  <c r="K44" i="5"/>
  <c r="K45" i="5"/>
  <c r="K46" i="5"/>
  <c r="K47" i="5"/>
  <c r="K48" i="5"/>
  <c r="D46" i="17"/>
  <c r="B47" i="17"/>
  <c r="E12" i="14"/>
  <c r="B13" i="14"/>
  <c r="D13" i="14"/>
  <c r="B48" i="7"/>
  <c r="D48" i="7"/>
  <c r="K37" i="7"/>
  <c r="K38" i="7"/>
  <c r="K39" i="7"/>
  <c r="K40" i="7"/>
  <c r="K41" i="7"/>
  <c r="K42" i="7"/>
  <c r="K43" i="7"/>
  <c r="K44" i="7"/>
  <c r="K45" i="7"/>
  <c r="K46" i="7"/>
  <c r="K47" i="7"/>
  <c r="K48" i="7"/>
  <c r="D47" i="7"/>
  <c r="B47" i="1"/>
  <c r="D46" i="1"/>
  <c r="B12" i="15"/>
  <c r="D12" i="15"/>
  <c r="E11" i="15"/>
  <c r="B12" i="1"/>
  <c r="D12" i="1"/>
  <c r="E11" i="1"/>
  <c r="B13" i="17"/>
  <c r="D13" i="17"/>
  <c r="E12" i="17"/>
  <c r="D15" i="6"/>
  <c r="I15" i="6"/>
  <c r="K15" i="6"/>
  <c r="B12" i="13"/>
  <c r="D12" i="13"/>
  <c r="E11" i="13"/>
  <c r="E12" i="8"/>
  <c r="B13" i="8"/>
  <c r="D13" i="8"/>
  <c r="E11" i="2"/>
  <c r="B12" i="2"/>
  <c r="D12" i="2"/>
  <c r="B14" i="11"/>
  <c r="D14" i="11"/>
  <c r="E13" i="11"/>
  <c r="B12" i="4"/>
  <c r="D12" i="4"/>
  <c r="E11" i="4"/>
  <c r="B47" i="6"/>
  <c r="D46" i="6"/>
  <c r="B14" i="18"/>
  <c r="D14" i="18"/>
  <c r="E13" i="18"/>
  <c r="D47" i="16"/>
  <c r="B48" i="16"/>
  <c r="D48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B14" i="3"/>
  <c r="D14" i="3"/>
  <c r="E13" i="3"/>
  <c r="B12" i="5"/>
  <c r="D12" i="5"/>
  <c r="E11" i="5"/>
  <c r="B12" i="10"/>
  <c r="D12" i="10"/>
  <c r="E11" i="10"/>
  <c r="B12" i="9"/>
  <c r="D12" i="9"/>
  <c r="E11" i="9"/>
  <c r="B12" i="16"/>
  <c r="D12" i="16"/>
  <c r="E11" i="16"/>
  <c r="D46" i="10"/>
  <c r="B47" i="10"/>
  <c r="B47" i="13"/>
  <c r="D46" i="13"/>
  <c r="E14" i="18"/>
  <c r="B15" i="18"/>
  <c r="B13" i="1"/>
  <c r="D13" i="1"/>
  <c r="E12" i="1"/>
  <c r="E12" i="5"/>
  <c r="B13" i="5"/>
  <c r="D13" i="5"/>
  <c r="B13" i="13"/>
  <c r="D13" i="13"/>
  <c r="E12" i="13"/>
  <c r="B13" i="2"/>
  <c r="D13" i="2"/>
  <c r="E12" i="2"/>
  <c r="D33" i="6"/>
  <c r="B34" i="6"/>
  <c r="I16" i="6"/>
  <c r="L15" i="6"/>
  <c r="E13" i="14"/>
  <c r="B14" i="14"/>
  <c r="D14" i="14"/>
  <c r="B13" i="7"/>
  <c r="D13" i="7"/>
  <c r="E12" i="7"/>
  <c r="E12" i="16"/>
  <c r="B13" i="16"/>
  <c r="D13" i="16"/>
  <c r="E14" i="11"/>
  <c r="B15" i="11"/>
  <c r="B48" i="13"/>
  <c r="D48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D47" i="13"/>
  <c r="E12" i="9"/>
  <c r="B13" i="9"/>
  <c r="D13" i="9"/>
  <c r="B15" i="3"/>
  <c r="E14" i="3"/>
  <c r="D47" i="6"/>
  <c r="B48" i="6"/>
  <c r="D48" i="6"/>
  <c r="K37" i="6"/>
  <c r="K38" i="6"/>
  <c r="K39" i="6"/>
  <c r="K40" i="6"/>
  <c r="K41" i="6"/>
  <c r="K42" i="6"/>
  <c r="K43" i="6"/>
  <c r="K44" i="6"/>
  <c r="K45" i="6"/>
  <c r="K46" i="6"/>
  <c r="K47" i="6"/>
  <c r="K48" i="6"/>
  <c r="B16" i="6"/>
  <c r="D16" i="6"/>
  <c r="E15" i="6"/>
  <c r="K16" i="6"/>
  <c r="L16" i="6"/>
  <c r="E12" i="15"/>
  <c r="B13" i="15"/>
  <c r="D13" i="15"/>
  <c r="D47" i="10"/>
  <c r="B48" i="10"/>
  <c r="D48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E13" i="8"/>
  <c r="B14" i="8"/>
  <c r="D14" i="8"/>
  <c r="D47" i="17"/>
  <c r="B48" i="17"/>
  <c r="D48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B13" i="10"/>
  <c r="D13" i="10"/>
  <c r="E12" i="10"/>
  <c r="E12" i="4"/>
  <c r="B13" i="4"/>
  <c r="D13" i="4"/>
  <c r="B14" i="17"/>
  <c r="D14" i="17"/>
  <c r="E13" i="17"/>
  <c r="D47" i="1"/>
  <c r="B48" i="1"/>
  <c r="D48" i="1"/>
  <c r="K37" i="1"/>
  <c r="K38" i="1"/>
  <c r="K39" i="1"/>
  <c r="K40" i="1"/>
  <c r="K41" i="1"/>
  <c r="K42" i="1"/>
  <c r="K43" i="1"/>
  <c r="K44" i="1"/>
  <c r="K45" i="1"/>
  <c r="K46" i="1"/>
  <c r="K47" i="1"/>
  <c r="K48" i="1"/>
  <c r="E14" i="12"/>
  <c r="B15" i="12"/>
  <c r="B17" i="6"/>
  <c r="D17" i="6"/>
  <c r="E16" i="6"/>
  <c r="B14" i="5"/>
  <c r="D14" i="5"/>
  <c r="E13" i="5"/>
  <c r="E13" i="15"/>
  <c r="B14" i="15"/>
  <c r="D14" i="15"/>
  <c r="E13" i="7"/>
  <c r="B14" i="7"/>
  <c r="D14" i="7"/>
  <c r="E14" i="17"/>
  <c r="B15" i="17"/>
  <c r="D15" i="11"/>
  <c r="I15" i="11"/>
  <c r="K15" i="11"/>
  <c r="B15" i="14"/>
  <c r="E14" i="14"/>
  <c r="B14" i="2"/>
  <c r="D14" i="2"/>
  <c r="E13" i="2"/>
  <c r="E13" i="1"/>
  <c r="B14" i="1"/>
  <c r="D14" i="1"/>
  <c r="E13" i="4"/>
  <c r="B14" i="4"/>
  <c r="D14" i="4"/>
  <c r="D15" i="3"/>
  <c r="I15" i="3"/>
  <c r="K15" i="3"/>
  <c r="I15" i="18"/>
  <c r="K15" i="18"/>
  <c r="D15" i="18"/>
  <c r="E13" i="10"/>
  <c r="B14" i="10"/>
  <c r="D14" i="10"/>
  <c r="D15" i="12"/>
  <c r="I15" i="12"/>
  <c r="K15" i="12"/>
  <c r="E14" i="8"/>
  <c r="B15" i="8"/>
  <c r="B14" i="9"/>
  <c r="D14" i="9"/>
  <c r="E13" i="9"/>
  <c r="E13" i="16"/>
  <c r="B14" i="16"/>
  <c r="D14" i="16"/>
  <c r="B14" i="13"/>
  <c r="D14" i="13"/>
  <c r="E13" i="13"/>
  <c r="I16" i="11"/>
  <c r="D33" i="11"/>
  <c r="B34" i="11"/>
  <c r="L15" i="11"/>
  <c r="B15" i="15"/>
  <c r="E14" i="15"/>
  <c r="I16" i="18"/>
  <c r="D33" i="18"/>
  <c r="B34" i="18"/>
  <c r="E15" i="11"/>
  <c r="K16" i="11"/>
  <c r="L16" i="11"/>
  <c r="B16" i="11"/>
  <c r="D16" i="11"/>
  <c r="B15" i="1"/>
  <c r="E14" i="1"/>
  <c r="B15" i="16"/>
  <c r="E14" i="16"/>
  <c r="I16" i="12"/>
  <c r="L15" i="12"/>
  <c r="D33" i="12"/>
  <c r="B34" i="12"/>
  <c r="L15" i="3"/>
  <c r="D33" i="3"/>
  <c r="B34" i="3"/>
  <c r="I16" i="3"/>
  <c r="D15" i="17"/>
  <c r="I15" i="17"/>
  <c r="K15" i="17"/>
  <c r="I15" i="8"/>
  <c r="K15" i="8"/>
  <c r="D15" i="8"/>
  <c r="E14" i="13"/>
  <c r="B15" i="13"/>
  <c r="K16" i="12"/>
  <c r="L16" i="12"/>
  <c r="B16" i="12"/>
  <c r="D16" i="12"/>
  <c r="E15" i="12"/>
  <c r="E15" i="3"/>
  <c r="K16" i="3"/>
  <c r="L16" i="3"/>
  <c r="B16" i="3"/>
  <c r="D16" i="3"/>
  <c r="E14" i="2"/>
  <c r="B15" i="2"/>
  <c r="E14" i="5"/>
  <c r="B15" i="5"/>
  <c r="K16" i="18"/>
  <c r="L16" i="18"/>
  <c r="B16" i="18"/>
  <c r="D16" i="18"/>
  <c r="E15" i="18"/>
  <c r="E14" i="10"/>
  <c r="B15" i="10"/>
  <c r="E14" i="4"/>
  <c r="B15" i="4"/>
  <c r="B15" i="7"/>
  <c r="E14" i="7"/>
  <c r="E14" i="9"/>
  <c r="B15" i="9"/>
  <c r="D15" i="14"/>
  <c r="I15" i="14"/>
  <c r="K15" i="14"/>
  <c r="B18" i="6"/>
  <c r="D18" i="6"/>
  <c r="E17" i="6"/>
  <c r="L15" i="8"/>
  <c r="D33" i="8"/>
  <c r="B34" i="8"/>
  <c r="I16" i="8"/>
  <c r="I15" i="1"/>
  <c r="K15" i="1"/>
  <c r="D15" i="1"/>
  <c r="B17" i="12"/>
  <c r="D17" i="12"/>
  <c r="E16" i="12"/>
  <c r="D33" i="17"/>
  <c r="B34" i="17"/>
  <c r="L15" i="17"/>
  <c r="I16" i="17"/>
  <c r="E16" i="11"/>
  <c r="B17" i="11"/>
  <c r="D17" i="11"/>
  <c r="I15" i="10"/>
  <c r="K15" i="10"/>
  <c r="D15" i="10"/>
  <c r="E15" i="17"/>
  <c r="B16" i="17"/>
  <c r="D16" i="17"/>
  <c r="K16" i="17"/>
  <c r="L16" i="17"/>
  <c r="I15" i="15"/>
  <c r="K15" i="15"/>
  <c r="D15" i="15"/>
  <c r="D15" i="9"/>
  <c r="I15" i="9"/>
  <c r="K15" i="9"/>
  <c r="B19" i="6"/>
  <c r="D19" i="6"/>
  <c r="E18" i="6"/>
  <c r="D15" i="7"/>
  <c r="I15" i="7"/>
  <c r="K15" i="7"/>
  <c r="E16" i="18"/>
  <c r="B17" i="18"/>
  <c r="D17" i="18"/>
  <c r="B17" i="3"/>
  <c r="D17" i="3"/>
  <c r="E16" i="3"/>
  <c r="I15" i="13"/>
  <c r="K15" i="13"/>
  <c r="D15" i="13"/>
  <c r="D15" i="2"/>
  <c r="I15" i="2"/>
  <c r="K15" i="2"/>
  <c r="D15" i="4"/>
  <c r="I15" i="4"/>
  <c r="K15" i="4"/>
  <c r="D15" i="16"/>
  <c r="I15" i="16"/>
  <c r="K15" i="16"/>
  <c r="D33" i="14"/>
  <c r="B34" i="14"/>
  <c r="L15" i="14"/>
  <c r="I16" i="14"/>
  <c r="E15" i="14"/>
  <c r="K16" i="14"/>
  <c r="L16" i="14"/>
  <c r="B16" i="14"/>
  <c r="D16" i="14"/>
  <c r="I15" i="5"/>
  <c r="K15" i="5"/>
  <c r="D15" i="5"/>
  <c r="E15" i="8"/>
  <c r="K16" i="8"/>
  <c r="L16" i="8"/>
  <c r="B16" i="8"/>
  <c r="D16" i="8"/>
  <c r="B34" i="19"/>
  <c r="B16" i="16"/>
  <c r="D16" i="16"/>
  <c r="E15" i="16"/>
  <c r="K16" i="16"/>
  <c r="I16" i="13"/>
  <c r="L15" i="13"/>
  <c r="D33" i="13"/>
  <c r="B34" i="13"/>
  <c r="E15" i="7"/>
  <c r="K16" i="7"/>
  <c r="B16" i="7"/>
  <c r="D16" i="7"/>
  <c r="L15" i="15"/>
  <c r="D33" i="15"/>
  <c r="B34" i="15"/>
  <c r="I16" i="15"/>
  <c r="B18" i="11"/>
  <c r="D18" i="11"/>
  <c r="E17" i="11"/>
  <c r="B18" i="12"/>
  <c r="D18" i="12"/>
  <c r="E17" i="12"/>
  <c r="B16" i="1"/>
  <c r="D16" i="1"/>
  <c r="E15" i="1"/>
  <c r="K16" i="1"/>
  <c r="E15" i="4"/>
  <c r="K16" i="4"/>
  <c r="B16" i="4"/>
  <c r="D16" i="4"/>
  <c r="E17" i="3"/>
  <c r="B18" i="3"/>
  <c r="D18" i="3"/>
  <c r="E19" i="6"/>
  <c r="B20" i="6"/>
  <c r="D20" i="6"/>
  <c r="B17" i="17"/>
  <c r="D17" i="17"/>
  <c r="E16" i="17"/>
  <c r="D33" i="1"/>
  <c r="B34" i="1"/>
  <c r="I16" i="1"/>
  <c r="L15" i="1"/>
  <c r="B16" i="5"/>
  <c r="D16" i="5"/>
  <c r="K16" i="5"/>
  <c r="E15" i="5"/>
  <c r="I16" i="2"/>
  <c r="L15" i="2"/>
  <c r="B18" i="18"/>
  <c r="D18" i="18"/>
  <c r="E17" i="18"/>
  <c r="I16" i="9"/>
  <c r="L15" i="9"/>
  <c r="D33" i="9"/>
  <c r="B34" i="9"/>
  <c r="B17" i="8"/>
  <c r="D17" i="8"/>
  <c r="E16" i="8"/>
  <c r="I16" i="4"/>
  <c r="L15" i="4"/>
  <c r="D33" i="4"/>
  <c r="B34" i="4"/>
  <c r="I16" i="5"/>
  <c r="L15" i="5"/>
  <c r="D33" i="5"/>
  <c r="B34" i="5"/>
  <c r="B16" i="2"/>
  <c r="D16" i="2"/>
  <c r="K16" i="2"/>
  <c r="E15" i="2"/>
  <c r="B16" i="9"/>
  <c r="D16" i="9"/>
  <c r="E15" i="9"/>
  <c r="K16" i="9"/>
  <c r="L16" i="9"/>
  <c r="B16" i="10"/>
  <c r="D16" i="10"/>
  <c r="E15" i="10"/>
  <c r="K16" i="10"/>
  <c r="L16" i="10"/>
  <c r="E16" i="14"/>
  <c r="B17" i="14"/>
  <c r="D17" i="14"/>
  <c r="L15" i="16"/>
  <c r="D33" i="16"/>
  <c r="B34" i="16"/>
  <c r="I16" i="16"/>
  <c r="B16" i="13"/>
  <c r="D16" i="13"/>
  <c r="E15" i="13"/>
  <c r="K16" i="13"/>
  <c r="L16" i="13"/>
  <c r="I16" i="7"/>
  <c r="D33" i="7"/>
  <c r="B34" i="7"/>
  <c r="L15" i="7"/>
  <c r="E15" i="15"/>
  <c r="B16" i="15"/>
  <c r="D16" i="15"/>
  <c r="K16" i="15"/>
  <c r="L16" i="15"/>
  <c r="L15" i="10"/>
  <c r="I16" i="10"/>
  <c r="D33" i="10"/>
  <c r="B34" i="10"/>
  <c r="B18" i="14"/>
  <c r="D18" i="14"/>
  <c r="E17" i="14"/>
  <c r="E17" i="8"/>
  <c r="B18" i="8"/>
  <c r="D18" i="8"/>
  <c r="E18" i="3"/>
  <c r="B19" i="3"/>
  <c r="D19" i="3"/>
  <c r="B17" i="15"/>
  <c r="D17" i="15"/>
  <c r="E16" i="15"/>
  <c r="E16" i="9"/>
  <c r="B17" i="9"/>
  <c r="D17" i="9"/>
  <c r="E16" i="1"/>
  <c r="B17" i="1"/>
  <c r="D17" i="1"/>
  <c r="B17" i="4"/>
  <c r="D17" i="4"/>
  <c r="E16" i="4"/>
  <c r="L16" i="2"/>
  <c r="L16" i="5"/>
  <c r="E17" i="17"/>
  <c r="B18" i="17"/>
  <c r="D18" i="17"/>
  <c r="L16" i="4"/>
  <c r="E18" i="12"/>
  <c r="B19" i="12"/>
  <c r="D19" i="12"/>
  <c r="B17" i="7"/>
  <c r="D17" i="7"/>
  <c r="E16" i="7"/>
  <c r="L16" i="16"/>
  <c r="B17" i="10"/>
  <c r="D17" i="10"/>
  <c r="E16" i="10"/>
  <c r="B17" i="2"/>
  <c r="D17" i="2"/>
  <c r="E16" i="2"/>
  <c r="B17" i="5"/>
  <c r="D17" i="5"/>
  <c r="E16" i="5"/>
  <c r="B21" i="6"/>
  <c r="D21" i="6"/>
  <c r="E20" i="6"/>
  <c r="L16" i="7"/>
  <c r="E16" i="13"/>
  <c r="B17" i="13"/>
  <c r="D17" i="13"/>
  <c r="E18" i="18"/>
  <c r="B19" i="18"/>
  <c r="D19" i="18"/>
  <c r="L16" i="1"/>
  <c r="B19" i="11"/>
  <c r="D19" i="11"/>
  <c r="E18" i="11"/>
  <c r="E16" i="16"/>
  <c r="B17" i="16"/>
  <c r="D17" i="16"/>
  <c r="E18" i="17"/>
  <c r="B19" i="17"/>
  <c r="D19" i="17"/>
  <c r="E17" i="1"/>
  <c r="B18" i="1"/>
  <c r="D18" i="1"/>
  <c r="E19" i="3"/>
  <c r="B20" i="3"/>
  <c r="D20" i="3"/>
  <c r="E17" i="13"/>
  <c r="B18" i="13"/>
  <c r="D18" i="13"/>
  <c r="B18" i="5"/>
  <c r="D18" i="5"/>
  <c r="E17" i="5"/>
  <c r="E17" i="7"/>
  <c r="B18" i="7"/>
  <c r="D18" i="7"/>
  <c r="E17" i="9"/>
  <c r="B18" i="9"/>
  <c r="D18" i="9"/>
  <c r="B19" i="8"/>
  <c r="D19" i="8"/>
  <c r="E18" i="8"/>
  <c r="E17" i="2"/>
  <c r="B18" i="2"/>
  <c r="D18" i="2"/>
  <c r="B20" i="12"/>
  <c r="D20" i="12"/>
  <c r="E19" i="12"/>
  <c r="B18" i="16"/>
  <c r="D18" i="16"/>
  <c r="E17" i="16"/>
  <c r="E19" i="11"/>
  <c r="B20" i="11"/>
  <c r="D20" i="11"/>
  <c r="B20" i="18"/>
  <c r="D20" i="18"/>
  <c r="E19" i="18"/>
  <c r="B22" i="6"/>
  <c r="D22" i="6"/>
  <c r="E21" i="6"/>
  <c r="E17" i="10"/>
  <c r="B18" i="10"/>
  <c r="D18" i="10"/>
  <c r="E17" i="4"/>
  <c r="B18" i="4"/>
  <c r="D18" i="4"/>
  <c r="B18" i="15"/>
  <c r="D18" i="15"/>
  <c r="E17" i="15"/>
  <c r="B19" i="14"/>
  <c r="D19" i="14"/>
  <c r="E18" i="14"/>
  <c r="E18" i="10"/>
  <c r="B19" i="10"/>
  <c r="D19" i="10"/>
  <c r="E20" i="11"/>
  <c r="B21" i="11"/>
  <c r="D21" i="11"/>
  <c r="B19" i="2"/>
  <c r="D19" i="2"/>
  <c r="E18" i="2"/>
  <c r="E18" i="7"/>
  <c r="B19" i="7"/>
  <c r="D19" i="7"/>
  <c r="E20" i="3"/>
  <c r="B21" i="3"/>
  <c r="D21" i="3"/>
  <c r="E18" i="1"/>
  <c r="B19" i="1"/>
  <c r="D19" i="1"/>
  <c r="B20" i="14"/>
  <c r="D20" i="14"/>
  <c r="E19" i="14"/>
  <c r="E18" i="15"/>
  <c r="B19" i="15"/>
  <c r="D19" i="15"/>
  <c r="B23" i="6"/>
  <c r="D23" i="6"/>
  <c r="E22" i="6"/>
  <c r="B19" i="16"/>
  <c r="D19" i="16"/>
  <c r="E18" i="16"/>
  <c r="E19" i="8"/>
  <c r="B20" i="8"/>
  <c r="D20" i="8"/>
  <c r="E18" i="5"/>
  <c r="B19" i="5"/>
  <c r="D19" i="5"/>
  <c r="E18" i="4"/>
  <c r="B19" i="4"/>
  <c r="D19" i="4"/>
  <c r="B19" i="9"/>
  <c r="D19" i="9"/>
  <c r="E18" i="9"/>
  <c r="B19" i="13"/>
  <c r="D19" i="13"/>
  <c r="E18" i="13"/>
  <c r="B20" i="17"/>
  <c r="D20" i="17"/>
  <c r="E19" i="17"/>
  <c r="E20" i="18"/>
  <c r="B21" i="18"/>
  <c r="D21" i="18"/>
  <c r="E20" i="12"/>
  <c r="B21" i="12"/>
  <c r="D21" i="12"/>
  <c r="E21" i="12"/>
  <c r="B22" i="12"/>
  <c r="D22" i="12"/>
  <c r="B20" i="5"/>
  <c r="D20" i="5"/>
  <c r="E19" i="5"/>
  <c r="B20" i="1"/>
  <c r="D20" i="1"/>
  <c r="E19" i="1"/>
  <c r="B24" i="6"/>
  <c r="D24" i="6"/>
  <c r="E23" i="6"/>
  <c r="B20" i="2"/>
  <c r="D20" i="2"/>
  <c r="E19" i="2"/>
  <c r="E21" i="18"/>
  <c r="B22" i="18"/>
  <c r="D22" i="18"/>
  <c r="E20" i="8"/>
  <c r="B21" i="8"/>
  <c r="D21" i="8"/>
  <c r="E19" i="15"/>
  <c r="B20" i="15"/>
  <c r="D20" i="15"/>
  <c r="B22" i="3"/>
  <c r="D22" i="3"/>
  <c r="E21" i="3"/>
  <c r="E21" i="11"/>
  <c r="B22" i="11"/>
  <c r="D22" i="11"/>
  <c r="E19" i="9"/>
  <c r="B20" i="9"/>
  <c r="D20" i="9"/>
  <c r="E19" i="13"/>
  <c r="B20" i="13"/>
  <c r="D20" i="13"/>
  <c r="E19" i="7"/>
  <c r="B20" i="7"/>
  <c r="D20" i="7"/>
  <c r="E19" i="10"/>
  <c r="B20" i="10"/>
  <c r="D20" i="10"/>
  <c r="B20" i="4"/>
  <c r="D20" i="4"/>
  <c r="E19" i="4"/>
  <c r="B21" i="17"/>
  <c r="D21" i="17"/>
  <c r="E20" i="17"/>
  <c r="B20" i="16"/>
  <c r="D20" i="16"/>
  <c r="E19" i="16"/>
  <c r="E20" i="14"/>
  <c r="B21" i="14"/>
  <c r="D21" i="14"/>
  <c r="B23" i="18"/>
  <c r="D23" i="18"/>
  <c r="E22" i="18"/>
  <c r="E22" i="3"/>
  <c r="B23" i="3"/>
  <c r="D23" i="3"/>
  <c r="E20" i="1"/>
  <c r="B21" i="1"/>
  <c r="D21" i="1"/>
  <c r="E20" i="10"/>
  <c r="B21" i="10"/>
  <c r="D21" i="10"/>
  <c r="B21" i="9"/>
  <c r="D21" i="9"/>
  <c r="E20" i="9"/>
  <c r="B21" i="15"/>
  <c r="D21" i="15"/>
  <c r="E20" i="15"/>
  <c r="E20" i="4"/>
  <c r="B21" i="4"/>
  <c r="D21" i="4"/>
  <c r="B21" i="16"/>
  <c r="D21" i="16"/>
  <c r="E20" i="16"/>
  <c r="B21" i="2"/>
  <c r="D21" i="2"/>
  <c r="E20" i="2"/>
  <c r="E20" i="5"/>
  <c r="B21" i="5"/>
  <c r="D21" i="5"/>
  <c r="B22" i="14"/>
  <c r="D22" i="14"/>
  <c r="E21" i="14"/>
  <c r="B21" i="7"/>
  <c r="D21" i="7"/>
  <c r="E20" i="7"/>
  <c r="B23" i="11"/>
  <c r="D23" i="11"/>
  <c r="E22" i="11"/>
  <c r="E21" i="8"/>
  <c r="B22" i="8"/>
  <c r="D22" i="8"/>
  <c r="E22" i="12"/>
  <c r="B23" i="12"/>
  <c r="D23" i="12"/>
  <c r="B21" i="13"/>
  <c r="D21" i="13"/>
  <c r="E20" i="13"/>
  <c r="E21" i="17"/>
  <c r="B22" i="17"/>
  <c r="D22" i="17"/>
  <c r="E24" i="6"/>
  <c r="B25" i="6"/>
  <c r="D25" i="6"/>
  <c r="B24" i="12"/>
  <c r="D24" i="12"/>
  <c r="E23" i="12"/>
  <c r="B22" i="1"/>
  <c r="D22" i="1"/>
  <c r="E21" i="1"/>
  <c r="E21" i="7"/>
  <c r="B22" i="7"/>
  <c r="D22" i="7"/>
  <c r="E22" i="8"/>
  <c r="B23" i="8"/>
  <c r="D23" i="8"/>
  <c r="E23" i="3"/>
  <c r="B24" i="3"/>
  <c r="D24" i="3"/>
  <c r="B26" i="6"/>
  <c r="D26" i="6"/>
  <c r="E25" i="6"/>
  <c r="B22" i="15"/>
  <c r="D22" i="15"/>
  <c r="E21" i="15"/>
  <c r="B23" i="17"/>
  <c r="D23" i="17"/>
  <c r="E22" i="17"/>
  <c r="B23" i="14"/>
  <c r="D23" i="14"/>
  <c r="E22" i="14"/>
  <c r="E21" i="16"/>
  <c r="B22" i="16"/>
  <c r="D22" i="16"/>
  <c r="B22" i="9"/>
  <c r="D22" i="9"/>
  <c r="E21" i="9"/>
  <c r="E21" i="5"/>
  <c r="B22" i="5"/>
  <c r="D22" i="5"/>
  <c r="B22" i="4"/>
  <c r="D22" i="4"/>
  <c r="E21" i="4"/>
  <c r="E21" i="10"/>
  <c r="B22" i="10"/>
  <c r="D22" i="10"/>
  <c r="B22" i="2"/>
  <c r="D22" i="2"/>
  <c r="E21" i="2"/>
  <c r="B22" i="13"/>
  <c r="D22" i="13"/>
  <c r="E21" i="13"/>
  <c r="B24" i="11"/>
  <c r="D24" i="11"/>
  <c r="E23" i="11"/>
  <c r="B24" i="18"/>
  <c r="D24" i="18"/>
  <c r="E23" i="18"/>
  <c r="B23" i="7"/>
  <c r="D23" i="7"/>
  <c r="E22" i="7"/>
  <c r="B24" i="14"/>
  <c r="D24" i="14"/>
  <c r="E23" i="14"/>
  <c r="E26" i="6"/>
  <c r="B27" i="6"/>
  <c r="D27" i="6"/>
  <c r="B23" i="5"/>
  <c r="D23" i="5"/>
  <c r="E22" i="5"/>
  <c r="B23" i="10"/>
  <c r="D23" i="10"/>
  <c r="E22" i="10"/>
  <c r="E24" i="3"/>
  <c r="B25" i="3"/>
  <c r="D25" i="3"/>
  <c r="E22" i="2"/>
  <c r="B23" i="2"/>
  <c r="D23" i="2"/>
  <c r="B25" i="11"/>
  <c r="D25" i="11"/>
  <c r="E24" i="11"/>
  <c r="B23" i="9"/>
  <c r="D23" i="9"/>
  <c r="E22" i="9"/>
  <c r="E23" i="17"/>
  <c r="B24" i="17"/>
  <c r="D24" i="17"/>
  <c r="B23" i="1"/>
  <c r="D23" i="1"/>
  <c r="E22" i="1"/>
  <c r="E22" i="16"/>
  <c r="B23" i="16"/>
  <c r="D23" i="16"/>
  <c r="E23" i="8"/>
  <c r="B24" i="8"/>
  <c r="D24" i="8"/>
  <c r="E24" i="18"/>
  <c r="B25" i="18"/>
  <c r="D25" i="18"/>
  <c r="E22" i="13"/>
  <c r="B23" i="13"/>
  <c r="D23" i="13"/>
  <c r="B23" i="4"/>
  <c r="D23" i="4"/>
  <c r="E22" i="4"/>
  <c r="B23" i="15"/>
  <c r="D23" i="15"/>
  <c r="E22" i="15"/>
  <c r="E24" i="12"/>
  <c r="B25" i="12"/>
  <c r="D25" i="12"/>
  <c r="B26" i="12"/>
  <c r="D26" i="12"/>
  <c r="E25" i="12"/>
  <c r="E23" i="13"/>
  <c r="B24" i="13"/>
  <c r="D24" i="13"/>
  <c r="E23" i="16"/>
  <c r="B24" i="16"/>
  <c r="D24" i="16"/>
  <c r="B26" i="3"/>
  <c r="D26" i="3"/>
  <c r="E25" i="3"/>
  <c r="E27" i="6"/>
  <c r="B28" i="6"/>
  <c r="E28" i="6"/>
  <c r="E29" i="6"/>
  <c r="B26" i="18"/>
  <c r="D26" i="18"/>
  <c r="E25" i="18"/>
  <c r="B24" i="15"/>
  <c r="D24" i="15"/>
  <c r="E23" i="15"/>
  <c r="E23" i="1"/>
  <c r="B24" i="1"/>
  <c r="D24" i="1"/>
  <c r="B26" i="11"/>
  <c r="D26" i="11"/>
  <c r="E25" i="11"/>
  <c r="B24" i="10"/>
  <c r="D24" i="10"/>
  <c r="E23" i="10"/>
  <c r="B25" i="14"/>
  <c r="D25" i="14"/>
  <c r="E24" i="14"/>
  <c r="B25" i="8"/>
  <c r="D25" i="8"/>
  <c r="E24" i="8"/>
  <c r="E24" i="17"/>
  <c r="B25" i="17"/>
  <c r="D25" i="17"/>
  <c r="B24" i="2"/>
  <c r="D24" i="2"/>
  <c r="E23" i="2"/>
  <c r="B24" i="9"/>
  <c r="D24" i="9"/>
  <c r="E23" i="9"/>
  <c r="E23" i="4"/>
  <c r="B24" i="4"/>
  <c r="D24" i="4"/>
  <c r="E23" i="5"/>
  <c r="B24" i="5"/>
  <c r="D24" i="5"/>
  <c r="E23" i="7"/>
  <c r="B24" i="7"/>
  <c r="D24" i="7"/>
  <c r="B25" i="16"/>
  <c r="D25" i="16"/>
  <c r="E24" i="16"/>
  <c r="E25" i="8"/>
  <c r="B26" i="8"/>
  <c r="D26" i="8"/>
  <c r="B27" i="11"/>
  <c r="D27" i="11"/>
  <c r="E26" i="11"/>
  <c r="E26" i="18"/>
  <c r="B27" i="18"/>
  <c r="D27" i="18"/>
  <c r="B25" i="1"/>
  <c r="D25" i="1"/>
  <c r="E24" i="1"/>
  <c r="B25" i="13"/>
  <c r="D25" i="13"/>
  <c r="E24" i="13"/>
  <c r="B25" i="7"/>
  <c r="D25" i="7"/>
  <c r="E24" i="7"/>
  <c r="E24" i="2"/>
  <c r="B25" i="2"/>
  <c r="D25" i="2"/>
  <c r="B26" i="14"/>
  <c r="D26" i="14"/>
  <c r="E25" i="14"/>
  <c r="B25" i="9"/>
  <c r="D25" i="9"/>
  <c r="E24" i="9"/>
  <c r="E24" i="4"/>
  <c r="B25" i="4"/>
  <c r="D25" i="4"/>
  <c r="E25" i="17"/>
  <c r="B26" i="17"/>
  <c r="D26" i="17"/>
  <c r="B25" i="5"/>
  <c r="D25" i="5"/>
  <c r="E24" i="5"/>
  <c r="B25" i="10"/>
  <c r="D25" i="10"/>
  <c r="E24" i="10"/>
  <c r="B25" i="15"/>
  <c r="D25" i="15"/>
  <c r="E24" i="15"/>
  <c r="E26" i="3"/>
  <c r="B27" i="3"/>
  <c r="D27" i="3"/>
  <c r="B27" i="12"/>
  <c r="D27" i="12"/>
  <c r="E26" i="12"/>
  <c r="B26" i="5"/>
  <c r="D26" i="5"/>
  <c r="E25" i="5"/>
  <c r="B27" i="17"/>
  <c r="D27" i="17"/>
  <c r="E26" i="17"/>
  <c r="E26" i="14"/>
  <c r="B27" i="14"/>
  <c r="D27" i="14"/>
  <c r="E27" i="11"/>
  <c r="B28" i="11"/>
  <c r="E28" i="11"/>
  <c r="E29" i="11"/>
  <c r="B26" i="9"/>
  <c r="D26" i="9"/>
  <c r="E25" i="9"/>
  <c r="B26" i="15"/>
  <c r="D26" i="15"/>
  <c r="E25" i="15"/>
  <c r="E25" i="4"/>
  <c r="B26" i="4"/>
  <c r="D26" i="4"/>
  <c r="B26" i="2"/>
  <c r="D26" i="2"/>
  <c r="E25" i="2"/>
  <c r="B27" i="8"/>
  <c r="D27" i="8"/>
  <c r="E26" i="8"/>
  <c r="B26" i="7"/>
  <c r="D26" i="7"/>
  <c r="E25" i="7"/>
  <c r="E25" i="13"/>
  <c r="B26" i="13"/>
  <c r="D26" i="13"/>
  <c r="B28" i="12"/>
  <c r="E28" i="12"/>
  <c r="E27" i="12"/>
  <c r="E25" i="10"/>
  <c r="B26" i="10"/>
  <c r="D26" i="10"/>
  <c r="E25" i="1"/>
  <c r="B26" i="1"/>
  <c r="D26" i="1"/>
  <c r="E27" i="3"/>
  <c r="B28" i="3"/>
  <c r="E28" i="3"/>
  <c r="E29" i="3"/>
  <c r="E27" i="18"/>
  <c r="B28" i="18"/>
  <c r="E28" i="18"/>
  <c r="E29" i="18"/>
  <c r="B26" i="16"/>
  <c r="D26" i="16"/>
  <c r="E25" i="16"/>
  <c r="E27" i="14"/>
  <c r="B28" i="14"/>
  <c r="E28" i="14"/>
  <c r="E29" i="14"/>
  <c r="E29" i="12"/>
  <c r="B28" i="8"/>
  <c r="E28" i="8"/>
  <c r="E27" i="8"/>
  <c r="E26" i="15"/>
  <c r="B27" i="15"/>
  <c r="D27" i="15"/>
  <c r="E26" i="1"/>
  <c r="B27" i="1"/>
  <c r="D27" i="1"/>
  <c r="B27" i="13"/>
  <c r="D27" i="13"/>
  <c r="E26" i="13"/>
  <c r="E26" i="16"/>
  <c r="B27" i="16"/>
  <c r="D27" i="16"/>
  <c r="E26" i="2"/>
  <c r="B27" i="2"/>
  <c r="D27" i="2"/>
  <c r="E26" i="9"/>
  <c r="B27" i="9"/>
  <c r="D27" i="9"/>
  <c r="E27" i="17"/>
  <c r="B28" i="17"/>
  <c r="E28" i="17"/>
  <c r="E26" i="4"/>
  <c r="B27" i="4"/>
  <c r="D27" i="4"/>
  <c r="B27" i="10"/>
  <c r="D27" i="10"/>
  <c r="E26" i="10"/>
  <c r="B27" i="7"/>
  <c r="D27" i="7"/>
  <c r="E26" i="7"/>
  <c r="E26" i="5"/>
  <c r="B27" i="5"/>
  <c r="D27" i="5"/>
  <c r="E27" i="13"/>
  <c r="B28" i="13"/>
  <c r="E28" i="13"/>
  <c r="E29" i="13"/>
  <c r="E29" i="8"/>
  <c r="B28" i="7"/>
  <c r="E28" i="7"/>
  <c r="E27" i="7"/>
  <c r="E27" i="9"/>
  <c r="B28" i="9"/>
  <c r="E28" i="9"/>
  <c r="B28" i="10"/>
  <c r="E28" i="10"/>
  <c r="E29" i="10"/>
  <c r="E27" i="10"/>
  <c r="B28" i="5"/>
  <c r="E28" i="5"/>
  <c r="E29" i="5"/>
  <c r="E27" i="5"/>
  <c r="E27" i="4"/>
  <c r="B28" i="4"/>
  <c r="E28" i="4"/>
  <c r="E27" i="2"/>
  <c r="B28" i="2"/>
  <c r="E28" i="2"/>
  <c r="E27" i="1"/>
  <c r="B28" i="1"/>
  <c r="E28" i="1"/>
  <c r="E29" i="1"/>
  <c r="E29" i="17"/>
  <c r="E27" i="16"/>
  <c r="B28" i="16"/>
  <c r="E28" i="16"/>
  <c r="E29" i="16"/>
  <c r="B28" i="15"/>
  <c r="E28" i="15"/>
  <c r="E27" i="15"/>
  <c r="E29" i="7"/>
  <c r="E29" i="15"/>
  <c r="E29" i="2"/>
  <c r="E29" i="4"/>
  <c r="E29" i="9"/>
  <c r="E36" i="20"/>
  <c r="B38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D37" i="19"/>
  <c r="B3" i="19"/>
  <c r="D3" i="19"/>
  <c r="I38" i="20"/>
  <c r="I39" i="20"/>
  <c r="I40" i="20"/>
  <c r="I41" i="20"/>
  <c r="I42" i="20"/>
  <c r="I43" i="20"/>
  <c r="I44" i="20"/>
  <c r="I45" i="20"/>
  <c r="I47" i="20"/>
  <c r="I48" i="20"/>
  <c r="I49" i="20"/>
  <c r="B39" i="20"/>
  <c r="B3" i="20"/>
  <c r="D3" i="20"/>
  <c r="B4" i="19"/>
  <c r="D4" i="19"/>
  <c r="E3" i="19"/>
  <c r="D38" i="19"/>
  <c r="B39" i="19"/>
  <c r="B40" i="20"/>
  <c r="D39" i="20"/>
  <c r="E3" i="20"/>
  <c r="B4" i="20"/>
  <c r="D4" i="20"/>
  <c r="D39" i="19"/>
  <c r="B40" i="19"/>
  <c r="E4" i="19"/>
  <c r="B5" i="19"/>
  <c r="D5" i="19"/>
  <c r="E4" i="20"/>
  <c r="B5" i="20"/>
  <c r="D5" i="20"/>
  <c r="D40" i="20"/>
  <c r="B41" i="20"/>
  <c r="D40" i="19"/>
  <c r="B41" i="19"/>
  <c r="E5" i="19"/>
  <c r="B6" i="19"/>
  <c r="D6" i="19"/>
  <c r="B42" i="20"/>
  <c r="D41" i="20"/>
  <c r="B6" i="20"/>
  <c r="D6" i="20"/>
  <c r="E5" i="20"/>
  <c r="E6" i="19"/>
  <c r="B7" i="19"/>
  <c r="D7" i="19"/>
  <c r="D41" i="19"/>
  <c r="B42" i="19"/>
  <c r="E6" i="20"/>
  <c r="B7" i="20"/>
  <c r="D7" i="20"/>
  <c r="B43" i="20"/>
  <c r="D42" i="20"/>
  <c r="D42" i="19"/>
  <c r="B43" i="19"/>
  <c r="B8" i="19"/>
  <c r="D8" i="19"/>
  <c r="E7" i="19"/>
  <c r="E7" i="20"/>
  <c r="B8" i="20"/>
  <c r="D8" i="20"/>
  <c r="D43" i="20"/>
  <c r="B44" i="20"/>
  <c r="E8" i="19"/>
  <c r="B9" i="19"/>
  <c r="D9" i="19"/>
  <c r="D43" i="19"/>
  <c r="B44" i="19"/>
  <c r="B45" i="20"/>
  <c r="D44" i="20"/>
  <c r="B9" i="20"/>
  <c r="D9" i="20"/>
  <c r="E8" i="20"/>
  <c r="D44" i="19"/>
  <c r="B45" i="19"/>
  <c r="B10" i="19"/>
  <c r="D10" i="19"/>
  <c r="E9" i="19"/>
  <c r="E9" i="20"/>
  <c r="B10" i="20"/>
  <c r="D10" i="20"/>
  <c r="B46" i="20"/>
  <c r="E10" i="19"/>
  <c r="B11" i="19"/>
  <c r="D11" i="19"/>
  <c r="D45" i="19"/>
  <c r="B46" i="19"/>
  <c r="E10" i="20"/>
  <c r="B11" i="20"/>
  <c r="D11" i="20"/>
  <c r="B47" i="20"/>
  <c r="B47" i="19"/>
  <c r="D46" i="19"/>
  <c r="E11" i="19"/>
  <c r="B12" i="19"/>
  <c r="D12" i="19"/>
  <c r="B48" i="20"/>
  <c r="B12" i="20"/>
  <c r="D12" i="20"/>
  <c r="E11" i="20"/>
  <c r="B13" i="19"/>
  <c r="D13" i="19"/>
  <c r="E12" i="19"/>
  <c r="D47" i="19"/>
  <c r="B48" i="19"/>
  <c r="D48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E12" i="20"/>
  <c r="B13" i="20"/>
  <c r="D13" i="20"/>
  <c r="B49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E13" i="19"/>
  <c r="B14" i="19"/>
  <c r="D14" i="19"/>
  <c r="E13" i="20"/>
  <c r="B14" i="20"/>
  <c r="D14" i="20"/>
  <c r="B15" i="20"/>
  <c r="D15" i="20"/>
  <c r="B16" i="20"/>
  <c r="B15" i="19"/>
  <c r="D15" i="19"/>
  <c r="E14" i="19"/>
  <c r="E14" i="20"/>
  <c r="E15" i="19"/>
  <c r="B16" i="19"/>
  <c r="D16" i="19"/>
  <c r="E15" i="20"/>
  <c r="D16" i="20"/>
  <c r="B17" i="19"/>
  <c r="D17" i="19"/>
  <c r="E16" i="19"/>
  <c r="E16" i="20"/>
  <c r="B17" i="20"/>
  <c r="D17" i="20"/>
  <c r="B18" i="19"/>
  <c r="D18" i="19"/>
  <c r="E17" i="19"/>
  <c r="B18" i="20"/>
  <c r="D18" i="20"/>
  <c r="E17" i="20"/>
  <c r="B19" i="19"/>
  <c r="D19" i="19"/>
  <c r="E18" i="19"/>
  <c r="E18" i="20"/>
  <c r="B19" i="20"/>
  <c r="D19" i="20"/>
  <c r="E19" i="19"/>
  <c r="B20" i="19"/>
  <c r="D20" i="19"/>
  <c r="E19" i="20"/>
  <c r="B20" i="20"/>
  <c r="D20" i="20"/>
  <c r="B21" i="19"/>
  <c r="D21" i="19"/>
  <c r="E20" i="19"/>
  <c r="B21" i="20"/>
  <c r="D21" i="20"/>
  <c r="E20" i="20"/>
  <c r="B22" i="19"/>
  <c r="D22" i="19"/>
  <c r="E21" i="19"/>
  <c r="B22" i="20"/>
  <c r="D22" i="20"/>
  <c r="E21" i="20"/>
  <c r="E22" i="19"/>
  <c r="B23" i="19"/>
  <c r="D23" i="19"/>
  <c r="E22" i="20"/>
  <c r="B23" i="20"/>
  <c r="D23" i="20"/>
  <c r="B24" i="19"/>
  <c r="D24" i="19"/>
  <c r="E23" i="19"/>
  <c r="B24" i="20"/>
  <c r="D24" i="20"/>
  <c r="E23" i="20"/>
  <c r="E24" i="19"/>
  <c r="B25" i="19"/>
  <c r="D25" i="19"/>
  <c r="B25" i="20"/>
  <c r="D25" i="20"/>
  <c r="E24" i="20"/>
  <c r="E25" i="19"/>
  <c r="B26" i="19"/>
  <c r="D26" i="19"/>
  <c r="E25" i="20"/>
  <c r="B26" i="20"/>
  <c r="D26" i="20"/>
  <c r="B27" i="19"/>
  <c r="D27" i="19"/>
  <c r="E26" i="19"/>
  <c r="B27" i="20"/>
  <c r="D27" i="20"/>
  <c r="E26" i="20"/>
  <c r="B28" i="19"/>
  <c r="E27" i="19"/>
  <c r="B28" i="20"/>
  <c r="E29" i="19"/>
  <c r="E35" i="21"/>
  <c r="B3" i="21"/>
  <c r="D3" i="21" s="1"/>
  <c r="E3" i="22"/>
  <c r="B4" i="22"/>
  <c r="D4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B38" i="22"/>
  <c r="D37" i="22"/>
  <c r="E2" i="22"/>
  <c r="B39" i="22"/>
  <c r="D38" i="22"/>
  <c r="B5" i="22"/>
  <c r="D5" i="22"/>
  <c r="E4" i="22"/>
  <c r="D39" i="22"/>
  <c r="B40" i="22"/>
  <c r="E5" i="22"/>
  <c r="B6" i="22"/>
  <c r="D6" i="22"/>
  <c r="D40" i="22"/>
  <c r="B41" i="22"/>
  <c r="B7" i="22"/>
  <c r="D7" i="22"/>
  <c r="E6" i="22"/>
  <c r="E7" i="22"/>
  <c r="B8" i="22"/>
  <c r="D8" i="22"/>
  <c r="B42" i="22"/>
  <c r="D41" i="22"/>
  <c r="B9" i="22"/>
  <c r="D9" i="22"/>
  <c r="E8" i="22"/>
  <c r="B43" i="22"/>
  <c r="D42" i="22"/>
  <c r="D43" i="22"/>
  <c r="B44" i="22"/>
  <c r="E9" i="22"/>
  <c r="B10" i="22"/>
  <c r="D10" i="22"/>
  <c r="B11" i="22"/>
  <c r="D11" i="22"/>
  <c r="E10" i="22"/>
  <c r="D44" i="22"/>
  <c r="B45" i="22"/>
  <c r="B46" i="22"/>
  <c r="D45" i="22"/>
  <c r="E11" i="22"/>
  <c r="B12" i="22"/>
  <c r="D12" i="22"/>
  <c r="B13" i="22"/>
  <c r="D13" i="22"/>
  <c r="E12" i="22"/>
  <c r="B47" i="22"/>
  <c r="D46" i="22"/>
  <c r="D47" i="22"/>
  <c r="B48" i="22"/>
  <c r="D48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E13" i="22"/>
  <c r="B14" i="22"/>
  <c r="D14" i="22"/>
  <c r="B15" i="22"/>
  <c r="D15" i="22"/>
  <c r="E14" i="22"/>
  <c r="E15" i="22"/>
  <c r="B16" i="22"/>
  <c r="D16" i="22"/>
  <c r="B17" i="22"/>
  <c r="D17" i="22"/>
  <c r="E16" i="22"/>
  <c r="E17" i="22"/>
  <c r="B18" i="22"/>
  <c r="D18" i="22"/>
  <c r="B19" i="22"/>
  <c r="D19" i="22"/>
  <c r="E18" i="22"/>
  <c r="E19" i="22"/>
  <c r="B20" i="22"/>
  <c r="D20" i="22"/>
  <c r="B21" i="22"/>
  <c r="D21" i="22"/>
  <c r="E20" i="22"/>
  <c r="E21" i="22"/>
  <c r="B22" i="22"/>
  <c r="D22" i="22"/>
  <c r="B23" i="22"/>
  <c r="D23" i="22"/>
  <c r="E22" i="22"/>
  <c r="E23" i="22"/>
  <c r="B24" i="22"/>
  <c r="D24" i="22"/>
  <c r="B25" i="22"/>
  <c r="D25" i="22"/>
  <c r="E24" i="22"/>
  <c r="E25" i="22"/>
  <c r="B26" i="22"/>
  <c r="D26" i="22"/>
  <c r="B27" i="22"/>
  <c r="D27" i="22"/>
  <c r="E26" i="22"/>
  <c r="E27" i="22"/>
  <c r="B28" i="22"/>
  <c r="E28" i="22"/>
  <c r="E29" i="22"/>
  <c r="B4" i="23" l="1"/>
  <c r="D4" i="23" s="1"/>
  <c r="E3" i="23"/>
  <c r="I37" i="23"/>
  <c r="I38" i="23" s="1"/>
  <c r="I39" i="23" s="1"/>
  <c r="I40" i="23" s="1"/>
  <c r="I41" i="23" s="1"/>
  <c r="I42" i="23" s="1"/>
  <c r="I43" i="23" s="1"/>
  <c r="I44" i="23" s="1"/>
  <c r="I45" i="23" s="1"/>
  <c r="I46" i="23" s="1"/>
  <c r="I47" i="23" s="1"/>
  <c r="I48" i="23" s="1"/>
  <c r="D37" i="23"/>
  <c r="B38" i="23"/>
  <c r="B4" i="21"/>
  <c r="D4" i="21" s="1"/>
  <c r="E3" i="21"/>
  <c r="B38" i="21"/>
  <c r="D37" i="21"/>
  <c r="I37" i="2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D38" i="23" l="1"/>
  <c r="B39" i="23"/>
  <c r="B5" i="23"/>
  <c r="D5" i="23" s="1"/>
  <c r="E4" i="23"/>
  <c r="D38" i="21"/>
  <c r="B39" i="21"/>
  <c r="B5" i="21"/>
  <c r="D5" i="21" s="1"/>
  <c r="E4" i="21"/>
  <c r="E5" i="23" l="1"/>
  <c r="B6" i="23"/>
  <c r="D6" i="23" s="1"/>
  <c r="D39" i="23"/>
  <c r="B40" i="23"/>
  <c r="D39" i="21"/>
  <c r="B40" i="21"/>
  <c r="B6" i="21"/>
  <c r="D6" i="21" s="1"/>
  <c r="E5" i="21"/>
  <c r="D40" i="23" l="1"/>
  <c r="B41" i="23"/>
  <c r="B7" i="23"/>
  <c r="D7" i="23" s="1"/>
  <c r="E6" i="23"/>
  <c r="B7" i="21"/>
  <c r="D7" i="21" s="1"/>
  <c r="E6" i="21"/>
  <c r="D40" i="21"/>
  <c r="B41" i="21"/>
  <c r="D41" i="23" l="1"/>
  <c r="B42" i="23"/>
  <c r="B8" i="23"/>
  <c r="D8" i="23" s="1"/>
  <c r="E7" i="23"/>
  <c r="B8" i="21"/>
  <c r="D8" i="21" s="1"/>
  <c r="E7" i="21"/>
  <c r="D41" i="21"/>
  <c r="B42" i="21"/>
  <c r="E8" i="23" l="1"/>
  <c r="B9" i="23"/>
  <c r="D9" i="23" s="1"/>
  <c r="D42" i="23"/>
  <c r="B43" i="23"/>
  <c r="E8" i="21"/>
  <c r="B9" i="21"/>
  <c r="D9" i="21" s="1"/>
  <c r="B43" i="21"/>
  <c r="D42" i="21"/>
  <c r="D43" i="23" l="1"/>
  <c r="B44" i="23"/>
  <c r="B10" i="23"/>
  <c r="D10" i="23" s="1"/>
  <c r="E9" i="23"/>
  <c r="D43" i="21"/>
  <c r="B44" i="21"/>
  <c r="B10" i="21"/>
  <c r="D10" i="21" s="1"/>
  <c r="E9" i="21"/>
  <c r="B11" i="23" l="1"/>
  <c r="D11" i="23" s="1"/>
  <c r="E10" i="23"/>
  <c r="D44" i="23"/>
  <c r="B45" i="23"/>
  <c r="D44" i="21"/>
  <c r="B45" i="21"/>
  <c r="E10" i="21"/>
  <c r="B11" i="21"/>
  <c r="D11" i="21" s="1"/>
  <c r="D45" i="23" l="1"/>
  <c r="B46" i="23"/>
  <c r="E11" i="23"/>
  <c r="B12" i="23"/>
  <c r="D12" i="23" s="1"/>
  <c r="D45" i="21"/>
  <c r="B46" i="21"/>
  <c r="B12" i="21"/>
  <c r="D12" i="21" s="1"/>
  <c r="E11" i="21"/>
  <c r="B13" i="23" l="1"/>
  <c r="D13" i="23" s="1"/>
  <c r="E12" i="23"/>
  <c r="D46" i="23"/>
  <c r="B47" i="23"/>
  <c r="E12" i="21"/>
  <c r="B13" i="21"/>
  <c r="D13" i="21" s="1"/>
  <c r="B47" i="21"/>
  <c r="D46" i="21"/>
  <c r="D47" i="23" l="1"/>
  <c r="B48" i="23"/>
  <c r="D48" i="23" s="1"/>
  <c r="K37" i="23" s="1"/>
  <c r="K38" i="23" s="1"/>
  <c r="K39" i="23" s="1"/>
  <c r="K40" i="23" s="1"/>
  <c r="K41" i="23" s="1"/>
  <c r="K42" i="23" s="1"/>
  <c r="K43" i="23" s="1"/>
  <c r="K44" i="23" s="1"/>
  <c r="K45" i="23" s="1"/>
  <c r="K46" i="23" s="1"/>
  <c r="K47" i="23" s="1"/>
  <c r="K48" i="23" s="1"/>
  <c r="B14" i="23"/>
  <c r="D14" i="23" s="1"/>
  <c r="E13" i="23"/>
  <c r="E13" i="21"/>
  <c r="B14" i="21"/>
  <c r="D14" i="21" s="1"/>
  <c r="B48" i="21"/>
  <c r="D48" i="21" s="1"/>
  <c r="K37" i="21" s="1"/>
  <c r="K38" i="21" s="1"/>
  <c r="K39" i="21" s="1"/>
  <c r="K40" i="21" s="1"/>
  <c r="K41" i="21" s="1"/>
  <c r="K42" i="21" s="1"/>
  <c r="K43" i="21" s="1"/>
  <c r="K44" i="21" s="1"/>
  <c r="K45" i="21" s="1"/>
  <c r="K46" i="21" s="1"/>
  <c r="K47" i="21" s="1"/>
  <c r="K48" i="21" s="1"/>
  <c r="D47" i="21"/>
  <c r="E14" i="23" l="1"/>
  <c r="B15" i="23"/>
  <c r="D15" i="23" s="1"/>
  <c r="B15" i="21"/>
  <c r="D15" i="21" s="1"/>
  <c r="E14" i="21"/>
  <c r="B16" i="23" l="1"/>
  <c r="D16" i="23" s="1"/>
  <c r="E15" i="23"/>
  <c r="E15" i="21"/>
  <c r="B16" i="21"/>
  <c r="D16" i="21" s="1"/>
  <c r="B17" i="23" l="1"/>
  <c r="D17" i="23" s="1"/>
  <c r="E16" i="23"/>
  <c r="E16" i="21"/>
  <c r="B17" i="21"/>
  <c r="D17" i="21" s="1"/>
  <c r="E17" i="23" l="1"/>
  <c r="B18" i="23"/>
  <c r="D18" i="23" s="1"/>
  <c r="B18" i="21"/>
  <c r="D18" i="21" s="1"/>
  <c r="E17" i="21"/>
  <c r="B19" i="23" l="1"/>
  <c r="D19" i="23" s="1"/>
  <c r="E18" i="23"/>
  <c r="B19" i="21"/>
  <c r="D19" i="21" s="1"/>
  <c r="E18" i="21"/>
  <c r="B20" i="23" l="1"/>
  <c r="D20" i="23" s="1"/>
  <c r="E19" i="23"/>
  <c r="B20" i="21"/>
  <c r="D20" i="21" s="1"/>
  <c r="E19" i="21"/>
  <c r="E20" i="23" l="1"/>
  <c r="B21" i="23"/>
  <c r="D21" i="23" s="1"/>
  <c r="B21" i="21"/>
  <c r="D21" i="21" s="1"/>
  <c r="E20" i="21"/>
  <c r="B22" i="23" l="1"/>
  <c r="D22" i="23" s="1"/>
  <c r="E21" i="23"/>
  <c r="E21" i="21"/>
  <c r="B22" i="21"/>
  <c r="D22" i="21" s="1"/>
  <c r="B23" i="23" l="1"/>
  <c r="D23" i="23" s="1"/>
  <c r="E22" i="23"/>
  <c r="B23" i="21"/>
  <c r="D23" i="21" s="1"/>
  <c r="E22" i="21"/>
  <c r="E23" i="23" l="1"/>
  <c r="B24" i="23"/>
  <c r="D24" i="23" s="1"/>
  <c r="E23" i="21"/>
  <c r="B24" i="21"/>
  <c r="D24" i="21" s="1"/>
  <c r="B25" i="23" l="1"/>
  <c r="D25" i="23" s="1"/>
  <c r="E24" i="23"/>
  <c r="B25" i="21"/>
  <c r="D25" i="21" s="1"/>
  <c r="E24" i="21"/>
  <c r="B26" i="23" l="1"/>
  <c r="D26" i="23" s="1"/>
  <c r="E25" i="23"/>
  <c r="E25" i="21"/>
  <c r="B26" i="21"/>
  <c r="D26" i="21" s="1"/>
  <c r="E26" i="23" l="1"/>
  <c r="B27" i="23"/>
  <c r="D27" i="23" s="1"/>
  <c r="B27" i="21"/>
  <c r="D27" i="21" s="1"/>
  <c r="E26" i="21"/>
  <c r="B28" i="23" l="1"/>
  <c r="E28" i="23" s="1"/>
  <c r="E29" i="23" s="1"/>
  <c r="E27" i="23"/>
  <c r="B28" i="21"/>
  <c r="E28" i="21" s="1"/>
  <c r="E27" i="21"/>
  <c r="E29" i="21" l="1"/>
</calcChain>
</file>

<file path=xl/sharedStrings.xml><?xml version="1.0" encoding="utf-8"?>
<sst xmlns="http://schemas.openxmlformats.org/spreadsheetml/2006/main" count="1437" uniqueCount="9">
  <si>
    <t>Period Begin Date</t>
  </si>
  <si>
    <t>Period End   Date</t>
  </si>
  <si>
    <t>Fraction of Pay Period</t>
  </si>
  <si>
    <t>Pay Period #</t>
  </si>
  <si>
    <t>-</t>
  </si>
  <si>
    <t>*</t>
  </si>
  <si>
    <t>Semi-annual Calculations</t>
  </si>
  <si>
    <t>Monthly Calculations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</si>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</sst>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0.000000"/>
    <numFmt numFmtId="166" formatCode="0.0000000"/>
  </numFmts>
  <fonts count="5" x14ac:knownFonts="1">
    <font>
      <sz val="10"/>
      <name val="Tahoma"/>
    </font>
    <font>
      <b/>
      <u/>
      <sz val="10"/>
      <name val="Tahoma"/>
      <family val="2"/>
    </font>
    <font>
      <sz val="10"/>
      <name val="Tahoma"/>
      <family val="2"/>
    </font>
    <font>
      <sz val="10"/>
      <color theme="0"/>
      <name val="Tahoma"/>
      <family val="2"/>
    </font>
    <font>
      <sz val="10"/>
      <color theme="7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right" wrapText="1"/>
    </xf>
    <xf numFmtId="1" fontId="0" fillId="0" borderId="0" xfId="0" applyNumberFormat="1" applyAlignment="1">
      <alignment horizontal="right" wrapText="1"/>
    </xf>
    <xf numFmtId="164" fontId="0" fillId="0" borderId="0" xfId="0" applyNumberFormat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left"/>
    </xf>
    <xf numFmtId="165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 quotePrefix="1"/>
    <xf numFmtId="14" fontId="0" fillId="0" borderId="0" xfId="0" applyNumberFormat="1" applyAlignment="1">
      <alignment horizontal="left"/>
    </xf>
    <xf numFmtId="164" fontId="0" fillId="2" borderId="0" xfId="0" applyNumberFormat="1" applyFill="1"/>
    <xf numFmtId="0" fontId="0" fillId="2" borderId="0" xfId="0" quotePrefix="1" applyFill="1" applyAlignment="1">
      <alignment horizontal="center"/>
    </xf>
    <xf numFmtId="164" fontId="0" fillId="2" borderId="0" xfId="0" applyNumberFormat="1" applyFill="1" applyAlignment="1">
      <alignment horizontal="left"/>
    </xf>
    <xf numFmtId="165" fontId="0" fillId="2" borderId="0" xfId="0" applyNumberFormat="1" applyFill="1"/>
    <xf numFmtId="1" fontId="0" fillId="2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2" xfId="0" applyNumberFormat="1" applyBorder="1"/>
    <xf numFmtId="14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quotePrefix="1" applyNumberFormat="1" applyAlignment="1">
      <alignment horizontal="center"/>
    </xf>
    <xf numFmtId="166" fontId="0" fillId="0" borderId="0" xfId="0" applyNumberFormat="1"/>
    <xf numFmtId="0" fontId="3" fillId="0" borderId="0" xfId="0" applyFont="1"/>
    <xf numFmtId="0" fontId="2" fillId="0" borderId="0" xfId="0" applyFont="1"/>
    <xf numFmtId="165" fontId="0" fillId="3" borderId="0" xfId="0" applyNumberFormat="1" applyFill="1"/>
    <xf numFmtId="164" fontId="0" fillId="3" borderId="0" xfId="0" applyNumberForma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4" fillId="0" borderId="0" xfId="0" quotePrefix="1" applyFont="1" applyAlignment="1">
      <alignment horizont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730F-18B0-4B21-A920-33CC1D46FB73}">
  <dimension ref="A1:N50"/>
  <sheetViews>
    <sheetView tabSelected="1" workbookViewId="0">
      <selection activeCell="T19" sqref="T19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85546875" style="23" bestFit="1" customWidth="1"/>
    <col min="5" max="5" width="10.5703125" bestFit="1" customWidth="1"/>
    <col min="6" max="6" width="9.140625" style="12"/>
    <col min="7" max="7" width="3" style="12" bestFit="1" customWidth="1"/>
    <col min="8" max="8" width="4.42578125" bestFit="1" customWidth="1"/>
    <col min="9" max="9" width="10.85546875" bestFit="1" customWidth="1"/>
    <col min="10" max="10" width="2.140625" customWidth="1"/>
    <col min="11" max="11" width="10.85546875" bestFit="1" customWidth="1"/>
    <col min="12" max="12" width="10" bestFit="1" customWidth="1"/>
    <col min="13" max="13" width="9.5703125" bestFit="1" customWidth="1"/>
    <col min="14" max="14" width="8.85546875" hidden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46204</v>
      </c>
      <c r="C2" s="9" t="s">
        <v>4</v>
      </c>
      <c r="D2" s="10">
        <f>+B2+11</f>
        <v>46215</v>
      </c>
      <c r="E2" s="11">
        <f>+ROUND((D2-B2-2)/10,6)</f>
        <v>0.9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7" si="0">1+D2</f>
        <v>46216</v>
      </c>
      <c r="C3" s="17" t="s">
        <v>4</v>
      </c>
      <c r="D3" s="18">
        <f t="shared" ref="D3:D27" si="1">+B3+13</f>
        <v>46229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46230</v>
      </c>
      <c r="C4" s="9" t="s">
        <v>4</v>
      </c>
      <c r="D4" s="10">
        <f t="shared" si="1"/>
        <v>46243</v>
      </c>
      <c r="E4" s="11">
        <f t="shared" ref="E4:E24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46244</v>
      </c>
      <c r="C5" s="17" t="s">
        <v>4</v>
      </c>
      <c r="D5" s="18">
        <f t="shared" si="1"/>
        <v>46257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46258</v>
      </c>
      <c r="C6" s="9" t="s">
        <v>4</v>
      </c>
      <c r="D6" s="10">
        <f t="shared" si="1"/>
        <v>46271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46272</v>
      </c>
      <c r="C7" s="17" t="s">
        <v>4</v>
      </c>
      <c r="D7" s="18">
        <f t="shared" si="1"/>
        <v>46285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46286</v>
      </c>
      <c r="C8" s="9" t="s">
        <v>4</v>
      </c>
      <c r="D8" s="10">
        <f t="shared" si="1"/>
        <v>46299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46300</v>
      </c>
      <c r="C9" s="17" t="s">
        <v>4</v>
      </c>
      <c r="D9" s="18">
        <f t="shared" si="1"/>
        <v>46313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46314</v>
      </c>
      <c r="C10" s="9" t="s">
        <v>4</v>
      </c>
      <c r="D10" s="10">
        <f t="shared" si="1"/>
        <v>46327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46328</v>
      </c>
      <c r="C11" s="17" t="s">
        <v>4</v>
      </c>
      <c r="D11" s="18">
        <f t="shared" si="1"/>
        <v>46341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46342</v>
      </c>
      <c r="C12" s="9" t="s">
        <v>4</v>
      </c>
      <c r="D12" s="10">
        <f t="shared" si="1"/>
        <v>46355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46356</v>
      </c>
      <c r="C13" s="17" t="s">
        <v>4</v>
      </c>
      <c r="D13" s="18">
        <f t="shared" si="1"/>
        <v>46369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46370</v>
      </c>
      <c r="C14" s="9" t="s">
        <v>4</v>
      </c>
      <c r="D14" s="10">
        <f t="shared" si="1"/>
        <v>46383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/>
      <c r="B15" s="16">
        <f>1+D14</f>
        <v>46384</v>
      </c>
      <c r="C15" s="17" t="s">
        <v>4</v>
      </c>
      <c r="D15" s="18">
        <f>+B15+13</f>
        <v>46397</v>
      </c>
      <c r="E15" s="19">
        <f t="shared" si="3"/>
        <v>1</v>
      </c>
      <c r="F15" s="20">
        <f t="shared" si="2"/>
        <v>14</v>
      </c>
      <c r="G15" s="20">
        <v>14</v>
      </c>
      <c r="H15" s="21"/>
      <c r="I15" s="13"/>
      <c r="J15" s="9"/>
      <c r="K15" s="15"/>
    </row>
    <row r="16" spans="1:12" x14ac:dyDescent="0.2">
      <c r="B16" s="8">
        <f>1+D15</f>
        <v>46398</v>
      </c>
      <c r="C16" s="9" t="s">
        <v>4</v>
      </c>
      <c r="D16" s="10">
        <f t="shared" si="1"/>
        <v>46411</v>
      </c>
      <c r="E16" s="11">
        <f t="shared" si="3"/>
        <v>1</v>
      </c>
      <c r="F16" s="12">
        <f t="shared" si="2"/>
        <v>15</v>
      </c>
      <c r="G16" s="12">
        <v>13</v>
      </c>
      <c r="I16" s="13"/>
      <c r="J16" s="9"/>
      <c r="K16" s="15"/>
    </row>
    <row r="17" spans="1:14" x14ac:dyDescent="0.2">
      <c r="B17" s="16">
        <f t="shared" si="0"/>
        <v>46412</v>
      </c>
      <c r="C17" s="17" t="s">
        <v>4</v>
      </c>
      <c r="D17" s="18">
        <f t="shared" si="1"/>
        <v>46425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4" x14ac:dyDescent="0.2">
      <c r="B18" s="8">
        <f t="shared" si="0"/>
        <v>46426</v>
      </c>
      <c r="C18" s="9" t="s">
        <v>4</v>
      </c>
      <c r="D18" s="10">
        <f t="shared" si="1"/>
        <v>46439</v>
      </c>
      <c r="E18" s="11">
        <f t="shared" si="3"/>
        <v>1</v>
      </c>
      <c r="F18" s="12">
        <f t="shared" si="2"/>
        <v>17</v>
      </c>
      <c r="G18" s="12">
        <v>11</v>
      </c>
    </row>
    <row r="19" spans="1:14" x14ac:dyDescent="0.2">
      <c r="B19" s="16">
        <f t="shared" si="0"/>
        <v>46440</v>
      </c>
      <c r="C19" s="17" t="s">
        <v>4</v>
      </c>
      <c r="D19" s="18">
        <f>+B19+13</f>
        <v>46453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4" x14ac:dyDescent="0.2">
      <c r="B20" s="8">
        <f t="shared" si="0"/>
        <v>46454</v>
      </c>
      <c r="C20" s="9" t="s">
        <v>4</v>
      </c>
      <c r="D20" s="10">
        <f t="shared" si="1"/>
        <v>46467</v>
      </c>
      <c r="E20" s="11">
        <f t="shared" si="3"/>
        <v>1</v>
      </c>
      <c r="F20" s="12">
        <f t="shared" si="2"/>
        <v>19</v>
      </c>
      <c r="G20" s="12">
        <v>9</v>
      </c>
    </row>
    <row r="21" spans="1:14" x14ac:dyDescent="0.2">
      <c r="B21" s="16">
        <f t="shared" si="0"/>
        <v>46468</v>
      </c>
      <c r="C21" s="17" t="s">
        <v>4</v>
      </c>
      <c r="D21" s="18">
        <f t="shared" si="1"/>
        <v>46481</v>
      </c>
      <c r="E21" s="19">
        <f t="shared" si="3"/>
        <v>1</v>
      </c>
      <c r="F21" s="20">
        <f t="shared" si="2"/>
        <v>20</v>
      </c>
      <c r="G21" s="20">
        <v>8</v>
      </c>
    </row>
    <row r="22" spans="1:14" x14ac:dyDescent="0.2">
      <c r="B22" s="8">
        <f t="shared" si="0"/>
        <v>46482</v>
      </c>
      <c r="C22" s="9" t="s">
        <v>4</v>
      </c>
      <c r="D22" s="10">
        <f t="shared" si="1"/>
        <v>46495</v>
      </c>
      <c r="E22" s="11">
        <f t="shared" si="3"/>
        <v>1</v>
      </c>
      <c r="F22" s="12">
        <f t="shared" si="2"/>
        <v>21</v>
      </c>
      <c r="G22" s="12">
        <v>7</v>
      </c>
    </row>
    <row r="23" spans="1:14" x14ac:dyDescent="0.2">
      <c r="B23" s="16">
        <f t="shared" si="0"/>
        <v>46496</v>
      </c>
      <c r="C23" s="17" t="s">
        <v>4</v>
      </c>
      <c r="D23" s="18">
        <f t="shared" si="1"/>
        <v>46509</v>
      </c>
      <c r="E23" s="19">
        <f t="shared" si="3"/>
        <v>1</v>
      </c>
      <c r="F23" s="20">
        <f t="shared" si="2"/>
        <v>22</v>
      </c>
      <c r="G23" s="20">
        <v>6</v>
      </c>
    </row>
    <row r="24" spans="1:14" x14ac:dyDescent="0.2">
      <c r="B24" s="8">
        <f t="shared" si="0"/>
        <v>46510</v>
      </c>
      <c r="C24" s="9" t="s">
        <v>4</v>
      </c>
      <c r="D24" s="10">
        <f t="shared" si="1"/>
        <v>46523</v>
      </c>
      <c r="E24" s="11">
        <f t="shared" si="3"/>
        <v>1</v>
      </c>
      <c r="F24" s="12">
        <f t="shared" si="2"/>
        <v>23</v>
      </c>
      <c r="G24" s="12">
        <v>5</v>
      </c>
    </row>
    <row r="25" spans="1:14" x14ac:dyDescent="0.2">
      <c r="B25" s="16">
        <f t="shared" si="0"/>
        <v>46524</v>
      </c>
      <c r="C25" s="17" t="s">
        <v>4</v>
      </c>
      <c r="D25" s="18">
        <f t="shared" si="1"/>
        <v>46537</v>
      </c>
      <c r="E25" s="19">
        <f>+ROUND((D25+1-B25-4)/10,6)</f>
        <v>1</v>
      </c>
      <c r="F25" s="20">
        <f t="shared" si="2"/>
        <v>24</v>
      </c>
      <c r="G25" s="20">
        <v>4</v>
      </c>
    </row>
    <row r="26" spans="1:14" x14ac:dyDescent="0.2">
      <c r="B26" s="8">
        <f t="shared" si="0"/>
        <v>46538</v>
      </c>
      <c r="C26" s="9" t="s">
        <v>4</v>
      </c>
      <c r="D26" s="10">
        <f t="shared" si="1"/>
        <v>46551</v>
      </c>
      <c r="E26" s="11">
        <f>+ROUND((D26+1-B26-4)/10,6)</f>
        <v>1</v>
      </c>
      <c r="F26" s="12">
        <f t="shared" si="2"/>
        <v>25</v>
      </c>
      <c r="G26" s="12">
        <v>3</v>
      </c>
    </row>
    <row r="27" spans="1:14" x14ac:dyDescent="0.2">
      <c r="B27" s="16">
        <f t="shared" si="0"/>
        <v>46552</v>
      </c>
      <c r="C27" s="17" t="s">
        <v>4</v>
      </c>
      <c r="D27" s="18">
        <f t="shared" si="1"/>
        <v>46565</v>
      </c>
      <c r="E27" s="19">
        <f>+ROUND((D27+1-B27-4)/10,6)</f>
        <v>1</v>
      </c>
      <c r="F27" s="20">
        <f t="shared" si="2"/>
        <v>26</v>
      </c>
      <c r="G27" s="20">
        <v>2</v>
      </c>
      <c r="H27" s="12"/>
    </row>
    <row r="28" spans="1:14" x14ac:dyDescent="0.2">
      <c r="B28" s="8">
        <f>1+D27</f>
        <v>46566</v>
      </c>
      <c r="C28" s="9" t="s">
        <v>4</v>
      </c>
      <c r="D28" s="10">
        <v>46568</v>
      </c>
      <c r="E28" s="11">
        <f>+ROUND((D28+1-B28-1)/10,6)</f>
        <v>0.2</v>
      </c>
      <c r="F28" s="12">
        <f t="shared" si="2"/>
        <v>27</v>
      </c>
      <c r="G28" s="12">
        <v>1</v>
      </c>
      <c r="I28" s="13"/>
    </row>
    <row r="29" spans="1:14" ht="13.5" thickBot="1" x14ac:dyDescent="0.25">
      <c r="E29" s="24">
        <f>SUM(E2:E28)</f>
        <v>26.099999999999998</v>
      </c>
      <c r="I29" s="13"/>
    </row>
    <row r="30" spans="1:14" ht="13.5" thickTop="1" x14ac:dyDescent="0.2">
      <c r="E30" s="11"/>
      <c r="N30" s="22">
        <v>23</v>
      </c>
    </row>
    <row r="31" spans="1:14" x14ac:dyDescent="0.2">
      <c r="B31" s="13"/>
      <c r="C31" s="25"/>
      <c r="D31" s="15"/>
      <c r="E31" s="11"/>
      <c r="N31" s="22">
        <v>22</v>
      </c>
    </row>
    <row r="32" spans="1:14" x14ac:dyDescent="0.2">
      <c r="A32" s="26" t="s">
        <v>6</v>
      </c>
      <c r="B32" s="13"/>
      <c r="C32" s="25"/>
      <c r="D32" s="15"/>
      <c r="E32" s="11"/>
      <c r="N32" s="22">
        <v>21</v>
      </c>
    </row>
    <row r="33" spans="1:14" x14ac:dyDescent="0.2">
      <c r="B33" s="13">
        <f>+B2</f>
        <v>46204</v>
      </c>
      <c r="C33" s="27" t="s">
        <v>4</v>
      </c>
      <c r="D33" s="15">
        <v>46387</v>
      </c>
      <c r="E33" s="11">
        <v>13.2</v>
      </c>
      <c r="I33" s="28"/>
      <c r="N33" s="22">
        <v>23</v>
      </c>
    </row>
    <row r="34" spans="1:14" x14ac:dyDescent="0.2">
      <c r="B34" s="13">
        <f>+D33+1</f>
        <v>46388</v>
      </c>
      <c r="C34" s="27" t="s">
        <v>4</v>
      </c>
      <c r="D34" s="15">
        <f>+D28</f>
        <v>46568</v>
      </c>
      <c r="E34" s="11">
        <v>12.9</v>
      </c>
      <c r="I34" s="28"/>
      <c r="N34" s="22">
        <v>21</v>
      </c>
    </row>
    <row r="35" spans="1:14" ht="13.5" thickBot="1" x14ac:dyDescent="0.25">
      <c r="B35" s="13"/>
      <c r="C35" s="25"/>
      <c r="D35" s="15"/>
      <c r="E35" s="24">
        <f>SUM(E33:E34)</f>
        <v>26.1</v>
      </c>
      <c r="I35" s="28"/>
      <c r="M35" t="s">
        <v>8</v>
      </c>
      <c r="N35" s="22">
        <v>22</v>
      </c>
    </row>
    <row r="36" spans="1:14" ht="13.5" thickTop="1" x14ac:dyDescent="0.2">
      <c r="A36" s="26" t="s">
        <v>7</v>
      </c>
      <c r="B36" s="13"/>
      <c r="C36" s="25"/>
      <c r="D36" s="15"/>
      <c r="E36" s="11"/>
      <c r="I36" s="28"/>
      <c r="N36" s="22">
        <v>23</v>
      </c>
    </row>
    <row r="37" spans="1:14" x14ac:dyDescent="0.2">
      <c r="B37" s="13">
        <f>+B33</f>
        <v>46204</v>
      </c>
      <c r="C37" s="27" t="s">
        <v>4</v>
      </c>
      <c r="D37" s="15">
        <f>B37+30</f>
        <v>46234</v>
      </c>
      <c r="E37" s="11">
        <f>23/10</f>
        <v>2.2999999999999998</v>
      </c>
      <c r="I37" s="13">
        <f>+B37</f>
        <v>46204</v>
      </c>
      <c r="J37" s="9" t="s">
        <v>4</v>
      </c>
      <c r="K37" s="15">
        <f>+D48</f>
        <v>46568</v>
      </c>
      <c r="L37" s="11">
        <f>+(23+22+21+23+21+22+23+20+21+22+22+21)/10</f>
        <v>26.1</v>
      </c>
      <c r="N37" s="9">
        <v>20</v>
      </c>
    </row>
    <row r="38" spans="1:14" x14ac:dyDescent="0.2">
      <c r="B38" s="13">
        <f t="shared" ref="B38:B48" si="4">+B37</f>
        <v>46204</v>
      </c>
      <c r="C38" s="27" t="s">
        <v>4</v>
      </c>
      <c r="D38" s="15">
        <f>+B38+61</f>
        <v>46265</v>
      </c>
      <c r="E38" s="11">
        <f>(23+22)/10</f>
        <v>4.5</v>
      </c>
      <c r="I38" s="13">
        <f>+I37+31</f>
        <v>46235</v>
      </c>
      <c r="J38" s="9" t="s">
        <v>4</v>
      </c>
      <c r="K38" s="15">
        <f t="shared" ref="K38:K48" si="5">+K37</f>
        <v>46568</v>
      </c>
      <c r="L38" s="11">
        <f>+(22+21+23+21+22+23+20+21+22+22+21)/10</f>
        <v>23.8</v>
      </c>
      <c r="N38" s="9">
        <v>21</v>
      </c>
    </row>
    <row r="39" spans="1:14" x14ac:dyDescent="0.2">
      <c r="B39" s="13">
        <f t="shared" si="4"/>
        <v>46204</v>
      </c>
      <c r="C39" s="27" t="s">
        <v>4</v>
      </c>
      <c r="D39" s="15">
        <f>+B39+91</f>
        <v>46295</v>
      </c>
      <c r="E39" s="11">
        <f>(23+22+21)/10</f>
        <v>6.6</v>
      </c>
      <c r="I39" s="13">
        <f>+I38+31</f>
        <v>46266</v>
      </c>
      <c r="J39" s="9" t="s">
        <v>4</v>
      </c>
      <c r="K39" s="15">
        <f t="shared" si="5"/>
        <v>46568</v>
      </c>
      <c r="L39" s="11">
        <f>+(20+21+21+23+21+22+22+21)/10</f>
        <v>17.100000000000001</v>
      </c>
      <c r="N39" s="9">
        <v>22</v>
      </c>
    </row>
    <row r="40" spans="1:14" x14ac:dyDescent="0.2">
      <c r="B40" s="13">
        <f t="shared" si="4"/>
        <v>46204</v>
      </c>
      <c r="C40" s="27" t="s">
        <v>4</v>
      </c>
      <c r="D40" s="15">
        <f>+B40+122</f>
        <v>46326</v>
      </c>
      <c r="E40" s="11">
        <f>(23+22+21+23)/10</f>
        <v>8.9</v>
      </c>
      <c r="I40" s="13">
        <f>+I39+30</f>
        <v>46296</v>
      </c>
      <c r="J40" s="9" t="s">
        <v>4</v>
      </c>
      <c r="K40" s="15">
        <f t="shared" si="5"/>
        <v>46568</v>
      </c>
      <c r="L40" s="11">
        <f>+(21+21+23+21+22+22)/10</f>
        <v>13</v>
      </c>
      <c r="N40" s="9">
        <v>22</v>
      </c>
    </row>
    <row r="41" spans="1:14" x14ac:dyDescent="0.2">
      <c r="B41" s="13">
        <f t="shared" si="4"/>
        <v>46204</v>
      </c>
      <c r="C41" s="27" t="s">
        <v>4</v>
      </c>
      <c r="D41" s="15">
        <f>+B41+152</f>
        <v>46356</v>
      </c>
      <c r="E41" s="11">
        <f>(23+22+21+23+21)/10</f>
        <v>11</v>
      </c>
      <c r="I41" s="13">
        <f>+I40+31</f>
        <v>46327</v>
      </c>
      <c r="J41" s="9" t="s">
        <v>4</v>
      </c>
      <c r="K41" s="15">
        <f t="shared" si="5"/>
        <v>46568</v>
      </c>
      <c r="L41" s="11">
        <f>+(21+23+21+22)/10</f>
        <v>8.6999999999999993</v>
      </c>
      <c r="N41" s="9">
        <v>21</v>
      </c>
    </row>
    <row r="42" spans="1:14" x14ac:dyDescent="0.2">
      <c r="B42" s="13">
        <f t="shared" si="4"/>
        <v>46204</v>
      </c>
      <c r="C42" s="27" t="s">
        <v>4</v>
      </c>
      <c r="D42" s="15">
        <f>+B42+183</f>
        <v>46387</v>
      </c>
      <c r="E42" s="11">
        <f>(23+22+21+23+21+22)/10</f>
        <v>13.2</v>
      </c>
      <c r="I42" s="13">
        <f>+I41+30</f>
        <v>46357</v>
      </c>
      <c r="J42" s="9" t="s">
        <v>4</v>
      </c>
      <c r="K42" s="15">
        <f t="shared" si="5"/>
        <v>46568</v>
      </c>
      <c r="L42" s="11">
        <f>+(23+21)/10</f>
        <v>4.4000000000000004</v>
      </c>
      <c r="N42" s="9"/>
    </row>
    <row r="43" spans="1:14" x14ac:dyDescent="0.2">
      <c r="B43" s="13">
        <f t="shared" si="4"/>
        <v>46204</v>
      </c>
      <c r="C43" s="27" t="s">
        <v>4</v>
      </c>
      <c r="D43" s="15">
        <f>+B43+214</f>
        <v>46418</v>
      </c>
      <c r="E43" s="11">
        <f>(23+21+21+23+21+22+23)/10</f>
        <v>15.4</v>
      </c>
      <c r="I43" s="13">
        <f>+I42+31</f>
        <v>46388</v>
      </c>
      <c r="J43" s="9" t="s">
        <v>4</v>
      </c>
      <c r="K43" s="15">
        <f t="shared" si="5"/>
        <v>46568</v>
      </c>
      <c r="L43" s="11">
        <f>+(23+20+21+22+22+21)/10</f>
        <v>12.9</v>
      </c>
    </row>
    <row r="44" spans="1:14" x14ac:dyDescent="0.2">
      <c r="B44" s="13">
        <f t="shared" si="4"/>
        <v>46204</v>
      </c>
      <c r="C44" s="27" t="s">
        <v>4</v>
      </c>
      <c r="D44" s="15">
        <f>+B44+242</f>
        <v>46446</v>
      </c>
      <c r="E44" s="11">
        <f>(23+22+21+23+21+22+23+20)/10</f>
        <v>17.5</v>
      </c>
      <c r="I44" s="13">
        <f>+I43+31</f>
        <v>46419</v>
      </c>
      <c r="J44" s="9" t="s">
        <v>4</v>
      </c>
      <c r="K44" s="15">
        <f t="shared" si="5"/>
        <v>46568</v>
      </c>
      <c r="L44" s="11">
        <f>+(20+21+22+22+21)/10</f>
        <v>10.6</v>
      </c>
    </row>
    <row r="45" spans="1:14" x14ac:dyDescent="0.2">
      <c r="B45" s="13">
        <f t="shared" si="4"/>
        <v>46204</v>
      </c>
      <c r="C45" s="27" t="s">
        <v>4</v>
      </c>
      <c r="D45" s="15">
        <f>+B45+273</f>
        <v>46477</v>
      </c>
      <c r="E45" s="11">
        <f>(23+22+21+23+21+22+23+20+21)/10</f>
        <v>19.600000000000001</v>
      </c>
      <c r="I45" s="13">
        <f>+I44+28</f>
        <v>46447</v>
      </c>
      <c r="J45" s="9" t="s">
        <v>4</v>
      </c>
      <c r="K45" s="15">
        <f t="shared" si="5"/>
        <v>46568</v>
      </c>
      <c r="L45" s="11">
        <f>+(20+21)/10</f>
        <v>4.0999999999999996</v>
      </c>
    </row>
    <row r="46" spans="1:14" x14ac:dyDescent="0.2">
      <c r="B46" s="13">
        <f t="shared" si="4"/>
        <v>46204</v>
      </c>
      <c r="C46" s="27" t="s">
        <v>4</v>
      </c>
      <c r="D46" s="15">
        <f>+B46+303</f>
        <v>46507</v>
      </c>
      <c r="E46" s="11">
        <f>(23+22+21+23+21+22+23+20+21+22)/10</f>
        <v>21.8</v>
      </c>
      <c r="I46" s="13">
        <f>+I45+31</f>
        <v>46478</v>
      </c>
      <c r="J46" s="9" t="s">
        <v>4</v>
      </c>
      <c r="K46" s="15">
        <f t="shared" si="5"/>
        <v>46568</v>
      </c>
      <c r="L46" s="11">
        <f>+(22+22+21)/10</f>
        <v>6.5</v>
      </c>
    </row>
    <row r="47" spans="1:14" x14ac:dyDescent="0.2">
      <c r="B47" s="13">
        <f t="shared" si="4"/>
        <v>46204</v>
      </c>
      <c r="C47" s="27" t="s">
        <v>4</v>
      </c>
      <c r="D47" s="15">
        <f>+B47+334</f>
        <v>46538</v>
      </c>
      <c r="E47" s="11">
        <f>(23+22+21+23+21+22+23+20+21+22+22)/10</f>
        <v>24</v>
      </c>
      <c r="I47" s="13">
        <f>+I46+30</f>
        <v>46508</v>
      </c>
      <c r="J47" s="9" t="s">
        <v>4</v>
      </c>
      <c r="K47" s="15">
        <f t="shared" si="5"/>
        <v>46568</v>
      </c>
      <c r="L47" s="11">
        <f>+(22+21)/10</f>
        <v>4.3</v>
      </c>
    </row>
    <row r="48" spans="1:14" x14ac:dyDescent="0.2">
      <c r="B48" s="13">
        <f t="shared" si="4"/>
        <v>46204</v>
      </c>
      <c r="C48" s="27" t="s">
        <v>4</v>
      </c>
      <c r="D48" s="15">
        <f>+B48+364</f>
        <v>46568</v>
      </c>
      <c r="E48" s="11">
        <f>(23+22+21+23+21+22+23+20+21+22+22+21)/10</f>
        <v>26.1</v>
      </c>
      <c r="I48" s="13">
        <f>+I47+31</f>
        <v>46539</v>
      </c>
      <c r="J48" s="9" t="s">
        <v>4</v>
      </c>
      <c r="K48" s="15">
        <f t="shared" si="5"/>
        <v>46568</v>
      </c>
      <c r="L48" s="11">
        <v>2.1</v>
      </c>
    </row>
    <row r="49" spans="2:13" x14ac:dyDescent="0.2">
      <c r="B49" s="13"/>
      <c r="C49" s="27"/>
      <c r="D49" s="15"/>
      <c r="E49" s="11"/>
      <c r="M49" s="11"/>
    </row>
    <row r="50" spans="2:13" x14ac:dyDescent="0.2">
      <c r="M50" s="1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E464-B4C3-4ED8-8F69-A9B13009595C}">
  <dimension ref="A1:M50"/>
  <sheetViews>
    <sheetView topLeftCell="A43" zoomScale="240" zoomScaleNormal="240" workbookViewId="0"/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5703125" bestFit="1" customWidth="1"/>
    <col min="12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42917</v>
      </c>
      <c r="C2" s="9" t="s">
        <v>4</v>
      </c>
      <c r="D2" s="10">
        <f>+B2+7</f>
        <v>42924</v>
      </c>
      <c r="E2" s="11">
        <f>+ROUND((D2+1-B2-3)/10,6)</f>
        <v>0.5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8" si="0">1+D2</f>
        <v>42925</v>
      </c>
      <c r="C3" s="17" t="s">
        <v>4</v>
      </c>
      <c r="D3" s="18">
        <f t="shared" ref="D3:D27" si="1">+B3+13</f>
        <v>42938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42939</v>
      </c>
      <c r="C4" s="9" t="s">
        <v>4</v>
      </c>
      <c r="D4" s="10">
        <f t="shared" si="1"/>
        <v>42952</v>
      </c>
      <c r="E4" s="11">
        <f t="shared" ref="E4:E24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42953</v>
      </c>
      <c r="C5" s="17" t="s">
        <v>4</v>
      </c>
      <c r="D5" s="18">
        <f t="shared" si="1"/>
        <v>42966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42967</v>
      </c>
      <c r="C6" s="9" t="s">
        <v>4</v>
      </c>
      <c r="D6" s="10">
        <f t="shared" si="1"/>
        <v>42980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42981</v>
      </c>
      <c r="C7" s="17" t="s">
        <v>4</v>
      </c>
      <c r="D7" s="18">
        <f t="shared" si="1"/>
        <v>42994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42995</v>
      </c>
      <c r="C8" s="9" t="s">
        <v>4</v>
      </c>
      <c r="D8" s="10">
        <f t="shared" si="1"/>
        <v>43008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43009</v>
      </c>
      <c r="C9" s="17" t="s">
        <v>4</v>
      </c>
      <c r="D9" s="18">
        <f t="shared" si="1"/>
        <v>43022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43023</v>
      </c>
      <c r="C10" s="9" t="s">
        <v>4</v>
      </c>
      <c r="D10" s="10">
        <f t="shared" si="1"/>
        <v>43036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43037</v>
      </c>
      <c r="C11" s="17" t="s">
        <v>4</v>
      </c>
      <c r="D11" s="18">
        <f t="shared" si="1"/>
        <v>43050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43051</v>
      </c>
      <c r="C12" s="9" t="s">
        <v>4</v>
      </c>
      <c r="D12" s="10">
        <f t="shared" si="1"/>
        <v>43064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43065</v>
      </c>
      <c r="C13" s="17" t="s">
        <v>4</v>
      </c>
      <c r="D13" s="18">
        <f t="shared" si="1"/>
        <v>43078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43079</v>
      </c>
      <c r="C14" s="9" t="s">
        <v>4</v>
      </c>
      <c r="D14" s="10">
        <f t="shared" si="1"/>
        <v>43092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43093</v>
      </c>
      <c r="C15" s="17" t="s">
        <v>4</v>
      </c>
      <c r="D15" s="18">
        <f t="shared" si="1"/>
        <v>43106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43093</v>
      </c>
      <c r="J15" s="9" t="s">
        <v>4</v>
      </c>
      <c r="K15" s="15">
        <f>+I15+7</f>
        <v>43100</v>
      </c>
      <c r="L15">
        <f>ROUND((K15-I15-2)/10,6)</f>
        <v>0.5</v>
      </c>
    </row>
    <row r="16" spans="1:12" x14ac:dyDescent="0.2">
      <c r="B16" s="8">
        <f t="shared" si="0"/>
        <v>43107</v>
      </c>
      <c r="C16" s="9" t="s">
        <v>4</v>
      </c>
      <c r="D16" s="10">
        <f t="shared" si="1"/>
        <v>43120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43101</v>
      </c>
      <c r="J16" s="9" t="s">
        <v>4</v>
      </c>
      <c r="K16" s="15">
        <f>+D15</f>
        <v>43106</v>
      </c>
      <c r="L16">
        <f>ROUND((K16-I16)/10,6)</f>
        <v>0.5</v>
      </c>
    </row>
    <row r="17" spans="1:12" x14ac:dyDescent="0.2">
      <c r="B17" s="16">
        <f t="shared" si="0"/>
        <v>43121</v>
      </c>
      <c r="C17" s="17" t="s">
        <v>4</v>
      </c>
      <c r="D17" s="18">
        <f t="shared" si="1"/>
        <v>43134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43135</v>
      </c>
      <c r="C18" s="9" t="s">
        <v>4</v>
      </c>
      <c r="D18" s="10">
        <f t="shared" si="1"/>
        <v>43148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43149</v>
      </c>
      <c r="C19" s="17" t="s">
        <v>4</v>
      </c>
      <c r="D19" s="18">
        <f>+B19+13</f>
        <v>43162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43163</v>
      </c>
      <c r="C20" s="9" t="s">
        <v>4</v>
      </c>
      <c r="D20" s="10">
        <f t="shared" si="1"/>
        <v>43176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43177</v>
      </c>
      <c r="C21" s="17" t="s">
        <v>4</v>
      </c>
      <c r="D21" s="18">
        <f t="shared" si="1"/>
        <v>43190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43191</v>
      </c>
      <c r="C22" s="9" t="s">
        <v>4</v>
      </c>
      <c r="D22" s="10">
        <f t="shared" si="1"/>
        <v>43204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43205</v>
      </c>
      <c r="C23" s="17" t="s">
        <v>4</v>
      </c>
      <c r="D23" s="18">
        <f t="shared" si="1"/>
        <v>43218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43219</v>
      </c>
      <c r="C24" s="9" t="s">
        <v>4</v>
      </c>
      <c r="D24" s="10">
        <f t="shared" si="1"/>
        <v>43232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43233</v>
      </c>
      <c r="C25" s="17" t="s">
        <v>4</v>
      </c>
      <c r="D25" s="18">
        <f t="shared" si="1"/>
        <v>43246</v>
      </c>
      <c r="E25" s="19">
        <f>+ROUND((D25+1-B25-4)/10,6)</f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43247</v>
      </c>
      <c r="C26" s="9" t="s">
        <v>4</v>
      </c>
      <c r="D26" s="10">
        <f t="shared" si="1"/>
        <v>43260</v>
      </c>
      <c r="E26" s="11">
        <f>+ROUND((D26+1-B26-4)/10,6)</f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43261</v>
      </c>
      <c r="C27" s="17" t="s">
        <v>4</v>
      </c>
      <c r="D27" s="18">
        <f t="shared" si="1"/>
        <v>43274</v>
      </c>
      <c r="E27" s="19">
        <f>+ROUND((D27+1-B27-4)/10,6)</f>
        <v>1</v>
      </c>
      <c r="F27" s="20">
        <f t="shared" si="2"/>
        <v>26</v>
      </c>
      <c r="G27" s="20">
        <v>2</v>
      </c>
    </row>
    <row r="28" spans="1:12" x14ac:dyDescent="0.2">
      <c r="B28" s="8">
        <f t="shared" si="0"/>
        <v>43275</v>
      </c>
      <c r="C28" s="9" t="s">
        <v>4</v>
      </c>
      <c r="D28" s="10">
        <v>43281</v>
      </c>
      <c r="E28" s="11">
        <f>+ROUND((D28+1-B28-2)/10,6)</f>
        <v>0.5</v>
      </c>
      <c r="F28" s="12">
        <f t="shared" si="2"/>
        <v>27</v>
      </c>
      <c r="G28" s="12">
        <v>1</v>
      </c>
      <c r="I28" s="13"/>
      <c r="J28" s="14"/>
      <c r="K28" s="13"/>
    </row>
    <row r="29" spans="1:12" ht="13.5" thickBot="1" x14ac:dyDescent="0.25">
      <c r="E29" s="24">
        <f>SUM(E2:E28)</f>
        <v>26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42917</v>
      </c>
      <c r="C33" s="27" t="s">
        <v>4</v>
      </c>
      <c r="D33" s="15">
        <f>+K15</f>
        <v>43100</v>
      </c>
      <c r="E33" s="11">
        <f>12+0.5+0.5</f>
        <v>13</v>
      </c>
      <c r="I33" s="28"/>
    </row>
    <row r="34" spans="1:13" x14ac:dyDescent="0.2">
      <c r="B34" s="13">
        <f>+D33+1</f>
        <v>43101</v>
      </c>
      <c r="C34" s="27" t="s">
        <v>4</v>
      </c>
      <c r="D34" s="15">
        <f>+D28</f>
        <v>43281</v>
      </c>
      <c r="E34" s="11">
        <f>12+0.5+0.5</f>
        <v>13</v>
      </c>
      <c r="I34" s="28"/>
    </row>
    <row r="35" spans="1:13" ht="13.5" thickBot="1" x14ac:dyDescent="0.25">
      <c r="B35" s="13"/>
      <c r="C35" s="25"/>
      <c r="D35" s="15"/>
      <c r="E35" s="24">
        <f>SUM(E33:E34)</f>
        <v>26</v>
      </c>
      <c r="I35" s="28"/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42917</v>
      </c>
      <c r="C37" s="27" t="s">
        <v>4</v>
      </c>
      <c r="D37" s="15">
        <f>B37+30</f>
        <v>42947</v>
      </c>
      <c r="E37" s="11">
        <f>21/10</f>
        <v>2.1</v>
      </c>
      <c r="H37" s="9"/>
      <c r="I37" s="13">
        <f>+B37</f>
        <v>42917</v>
      </c>
      <c r="J37" s="9" t="s">
        <v>4</v>
      </c>
      <c r="K37" s="15">
        <f>+D48</f>
        <v>43281</v>
      </c>
      <c r="L37" s="11">
        <f>260/10</f>
        <v>26</v>
      </c>
    </row>
    <row r="38" spans="1:13" x14ac:dyDescent="0.2">
      <c r="B38" s="13">
        <f t="shared" ref="B38:B48" si="4">+B37</f>
        <v>42917</v>
      </c>
      <c r="C38" s="27" t="s">
        <v>4</v>
      </c>
      <c r="D38" s="15">
        <f>+B38+61</f>
        <v>42978</v>
      </c>
      <c r="E38" s="11">
        <f>44/10</f>
        <v>4.4000000000000004</v>
      </c>
      <c r="H38" s="9"/>
      <c r="I38" s="13">
        <f>+I37+31</f>
        <v>42948</v>
      </c>
      <c r="J38" s="9" t="s">
        <v>4</v>
      </c>
      <c r="K38" s="15">
        <f t="shared" ref="K38:K48" si="5">+K37</f>
        <v>43281</v>
      </c>
      <c r="L38" s="11">
        <f>(260-21)/10</f>
        <v>23.9</v>
      </c>
      <c r="M38" s="11"/>
    </row>
    <row r="39" spans="1:13" x14ac:dyDescent="0.2">
      <c r="B39" s="13">
        <f t="shared" si="4"/>
        <v>42917</v>
      </c>
      <c r="C39" s="27" t="s">
        <v>4</v>
      </c>
      <c r="D39" s="15">
        <f>+B39+91</f>
        <v>43008</v>
      </c>
      <c r="E39" s="11">
        <f>65/10</f>
        <v>6.5</v>
      </c>
      <c r="H39" s="9"/>
      <c r="I39" s="13">
        <f>+I38+31</f>
        <v>42979</v>
      </c>
      <c r="J39" s="9" t="s">
        <v>4</v>
      </c>
      <c r="K39" s="15">
        <f t="shared" si="5"/>
        <v>43281</v>
      </c>
      <c r="L39" s="11">
        <f>(260-21-23)/10</f>
        <v>21.6</v>
      </c>
      <c r="M39" s="11"/>
    </row>
    <row r="40" spans="1:13" x14ac:dyDescent="0.2">
      <c r="B40" s="13">
        <f t="shared" si="4"/>
        <v>42917</v>
      </c>
      <c r="C40" s="27" t="s">
        <v>4</v>
      </c>
      <c r="D40" s="15">
        <f>+B40+122</f>
        <v>43039</v>
      </c>
      <c r="E40" s="11">
        <f>87/10</f>
        <v>8.6999999999999993</v>
      </c>
      <c r="H40" s="9"/>
      <c r="I40" s="13">
        <f>+I39+30</f>
        <v>43009</v>
      </c>
      <c r="J40" s="9" t="s">
        <v>4</v>
      </c>
      <c r="K40" s="15">
        <f t="shared" si="5"/>
        <v>43281</v>
      </c>
      <c r="L40" s="11">
        <f>(260-21-23-22)/10</f>
        <v>19.399999999999999</v>
      </c>
      <c r="M40" s="11"/>
    </row>
    <row r="41" spans="1:13" x14ac:dyDescent="0.2">
      <c r="B41" s="13">
        <f t="shared" si="4"/>
        <v>42917</v>
      </c>
      <c r="C41" s="27" t="s">
        <v>4</v>
      </c>
      <c r="D41" s="15">
        <f>+B41+152</f>
        <v>43069</v>
      </c>
      <c r="E41" s="11">
        <f>109/10</f>
        <v>10.9</v>
      </c>
      <c r="H41" s="9"/>
      <c r="I41" s="13">
        <f>+I40+31</f>
        <v>43040</v>
      </c>
      <c r="J41" s="9" t="s">
        <v>4</v>
      </c>
      <c r="K41" s="15">
        <f t="shared" si="5"/>
        <v>43281</v>
      </c>
      <c r="L41" s="11">
        <f>(260-21-23-22-21)/10</f>
        <v>17.3</v>
      </c>
      <c r="M41" s="11"/>
    </row>
    <row r="42" spans="1:13" x14ac:dyDescent="0.2">
      <c r="B42" s="13">
        <f t="shared" si="4"/>
        <v>42917</v>
      </c>
      <c r="C42" s="27" t="s">
        <v>4</v>
      </c>
      <c r="D42" s="15">
        <f>+B42+183</f>
        <v>43100</v>
      </c>
      <c r="E42" s="11">
        <f>130/10</f>
        <v>13</v>
      </c>
      <c r="H42" s="9"/>
      <c r="I42" s="13">
        <f>+I41+30</f>
        <v>43070</v>
      </c>
      <c r="J42" s="9" t="s">
        <v>4</v>
      </c>
      <c r="K42" s="15">
        <f t="shared" si="5"/>
        <v>43281</v>
      </c>
      <c r="L42" s="11">
        <f>(260-21-23-22-21-22)/10</f>
        <v>15.1</v>
      </c>
      <c r="M42" s="11"/>
    </row>
    <row r="43" spans="1:13" x14ac:dyDescent="0.2">
      <c r="B43" s="13">
        <f t="shared" si="4"/>
        <v>42917</v>
      </c>
      <c r="C43" s="27" t="s">
        <v>4</v>
      </c>
      <c r="D43" s="15">
        <f>+B43+214</f>
        <v>43131</v>
      </c>
      <c r="E43" s="11">
        <f>153/10</f>
        <v>15.3</v>
      </c>
      <c r="I43" s="13">
        <f>+I42+31</f>
        <v>43101</v>
      </c>
      <c r="J43" s="9" t="s">
        <v>4</v>
      </c>
      <c r="K43" s="15">
        <f t="shared" si="5"/>
        <v>43281</v>
      </c>
      <c r="L43" s="11">
        <f>(260-21-23-22-21-22-21)/10</f>
        <v>13</v>
      </c>
      <c r="M43" s="11"/>
    </row>
    <row r="44" spans="1:13" x14ac:dyDescent="0.2">
      <c r="B44" s="13">
        <f t="shared" si="4"/>
        <v>42917</v>
      </c>
      <c r="C44" s="27" t="s">
        <v>4</v>
      </c>
      <c r="D44" s="15">
        <f>+B44+242</f>
        <v>43159</v>
      </c>
      <c r="E44" s="11">
        <f>173/10</f>
        <v>17.3</v>
      </c>
      <c r="I44" s="13">
        <f>+I43+31</f>
        <v>43132</v>
      </c>
      <c r="J44" s="9" t="s">
        <v>4</v>
      </c>
      <c r="K44" s="15">
        <f t="shared" si="5"/>
        <v>43281</v>
      </c>
      <c r="L44" s="11">
        <f>(260-21-23-22-21-22-21-23)/10</f>
        <v>10.7</v>
      </c>
      <c r="M44" s="11"/>
    </row>
    <row r="45" spans="1:13" x14ac:dyDescent="0.2">
      <c r="B45" s="13">
        <f t="shared" si="4"/>
        <v>42917</v>
      </c>
      <c r="C45" s="27" t="s">
        <v>4</v>
      </c>
      <c r="D45" s="15">
        <f>+B45+273</f>
        <v>43190</v>
      </c>
      <c r="E45" s="11">
        <f>195/10</f>
        <v>19.5</v>
      </c>
      <c r="I45" s="13">
        <f>+I44+28</f>
        <v>43160</v>
      </c>
      <c r="J45" s="9" t="s">
        <v>4</v>
      </c>
      <c r="K45" s="15">
        <f t="shared" si="5"/>
        <v>43281</v>
      </c>
      <c r="L45" s="11">
        <f>(260-21-23-22-21-22-21-23-20)/10</f>
        <v>8.6999999999999993</v>
      </c>
      <c r="M45" s="11"/>
    </row>
    <row r="46" spans="1:13" x14ac:dyDescent="0.2">
      <c r="B46" s="13">
        <f t="shared" si="4"/>
        <v>42917</v>
      </c>
      <c r="C46" s="27" t="s">
        <v>4</v>
      </c>
      <c r="D46" s="15">
        <f>+B46+303</f>
        <v>43220</v>
      </c>
      <c r="E46" s="11">
        <f>216/10</f>
        <v>21.6</v>
      </c>
      <c r="I46" s="13">
        <f>+I45+31</f>
        <v>43191</v>
      </c>
      <c r="J46" s="9" t="s">
        <v>4</v>
      </c>
      <c r="K46" s="15">
        <f t="shared" si="5"/>
        <v>43281</v>
      </c>
      <c r="L46" s="11">
        <f>(260-21-23-22-21-22-21-23-20-22)/10</f>
        <v>6.5</v>
      </c>
      <c r="M46" s="11"/>
    </row>
    <row r="47" spans="1:13" x14ac:dyDescent="0.2">
      <c r="B47" s="13">
        <f t="shared" si="4"/>
        <v>42917</v>
      </c>
      <c r="C47" s="27" t="s">
        <v>4</v>
      </c>
      <c r="D47" s="15">
        <f>+B47+334</f>
        <v>43251</v>
      </c>
      <c r="E47" s="11">
        <f>239/10</f>
        <v>23.9</v>
      </c>
      <c r="I47" s="13">
        <f>+I46+30</f>
        <v>43221</v>
      </c>
      <c r="J47" s="9" t="s">
        <v>4</v>
      </c>
      <c r="K47" s="15">
        <f t="shared" si="5"/>
        <v>43281</v>
      </c>
      <c r="L47" s="11">
        <f>(260-21-23-22-21-22-21-23-20-22-21)/10</f>
        <v>4.4000000000000004</v>
      </c>
      <c r="M47" s="11"/>
    </row>
    <row r="48" spans="1:13" x14ac:dyDescent="0.2">
      <c r="B48" s="13">
        <f t="shared" si="4"/>
        <v>42917</v>
      </c>
      <c r="C48" s="27" t="s">
        <v>4</v>
      </c>
      <c r="D48" s="15">
        <f>+B48+364</f>
        <v>43281</v>
      </c>
      <c r="E48" s="11">
        <f>260/10</f>
        <v>26</v>
      </c>
      <c r="I48" s="13">
        <f>+I47+31</f>
        <v>43252</v>
      </c>
      <c r="J48" s="9" t="s">
        <v>4</v>
      </c>
      <c r="K48" s="15">
        <f t="shared" si="5"/>
        <v>43281</v>
      </c>
      <c r="L48" s="11">
        <f>(260-21-23-22-21-22-21-23-20-22-21-23)/10</f>
        <v>2.1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8225-2206-4840-BA18-44B2E011A393}">
  <dimension ref="A1:M50"/>
  <sheetViews>
    <sheetView topLeftCell="A10" workbookViewId="0"/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5703125" bestFit="1" customWidth="1"/>
    <col min="12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42552</v>
      </c>
      <c r="C2" s="9" t="s">
        <v>4</v>
      </c>
      <c r="D2" s="10">
        <f>+B2+8</f>
        <v>42560</v>
      </c>
      <c r="E2" s="11">
        <f>+ROUND((D2+1-B2-3)/10,6)</f>
        <v>0.6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8" si="0">1+D2</f>
        <v>42561</v>
      </c>
      <c r="C3" s="17" t="s">
        <v>4</v>
      </c>
      <c r="D3" s="18">
        <f t="shared" ref="D3:D27" si="1">+B3+13</f>
        <v>42574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42575</v>
      </c>
      <c r="C4" s="9" t="s">
        <v>4</v>
      </c>
      <c r="D4" s="10">
        <f t="shared" si="1"/>
        <v>42588</v>
      </c>
      <c r="E4" s="11">
        <f t="shared" ref="E4:E27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42589</v>
      </c>
      <c r="C5" s="17" t="s">
        <v>4</v>
      </c>
      <c r="D5" s="18">
        <f t="shared" si="1"/>
        <v>42602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42603</v>
      </c>
      <c r="C6" s="9" t="s">
        <v>4</v>
      </c>
      <c r="D6" s="10">
        <f t="shared" si="1"/>
        <v>42616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42617</v>
      </c>
      <c r="C7" s="17" t="s">
        <v>4</v>
      </c>
      <c r="D7" s="18">
        <f t="shared" si="1"/>
        <v>42630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42631</v>
      </c>
      <c r="C8" s="9" t="s">
        <v>4</v>
      </c>
      <c r="D8" s="10">
        <f t="shared" si="1"/>
        <v>42644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42645</v>
      </c>
      <c r="C9" s="17" t="s">
        <v>4</v>
      </c>
      <c r="D9" s="18">
        <f t="shared" si="1"/>
        <v>42658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42659</v>
      </c>
      <c r="C10" s="9" t="s">
        <v>4</v>
      </c>
      <c r="D10" s="10">
        <f t="shared" si="1"/>
        <v>42672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42673</v>
      </c>
      <c r="C11" s="17" t="s">
        <v>4</v>
      </c>
      <c r="D11" s="18">
        <f t="shared" si="1"/>
        <v>42686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42687</v>
      </c>
      <c r="C12" s="9" t="s">
        <v>4</v>
      </c>
      <c r="D12" s="10">
        <f t="shared" si="1"/>
        <v>42700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42701</v>
      </c>
      <c r="C13" s="17" t="s">
        <v>4</v>
      </c>
      <c r="D13" s="18">
        <f t="shared" si="1"/>
        <v>42714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42715</v>
      </c>
      <c r="C14" s="9" t="s">
        <v>4</v>
      </c>
      <c r="D14" s="10">
        <f t="shared" si="1"/>
        <v>42728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42729</v>
      </c>
      <c r="C15" s="17" t="s">
        <v>4</v>
      </c>
      <c r="D15" s="18">
        <f t="shared" si="1"/>
        <v>42742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42729</v>
      </c>
      <c r="J15" s="9" t="s">
        <v>4</v>
      </c>
      <c r="K15" s="15">
        <f>+I15+6</f>
        <v>42735</v>
      </c>
      <c r="L15">
        <f>ROUND((K15-I15)/10,6)</f>
        <v>0.6</v>
      </c>
    </row>
    <row r="16" spans="1:12" x14ac:dyDescent="0.2">
      <c r="B16" s="8">
        <f t="shared" si="0"/>
        <v>42743</v>
      </c>
      <c r="C16" s="9" t="s">
        <v>4</v>
      </c>
      <c r="D16" s="10">
        <f t="shared" si="1"/>
        <v>42756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42736</v>
      </c>
      <c r="J16" s="9" t="s">
        <v>4</v>
      </c>
      <c r="K16" s="15">
        <f>+D15</f>
        <v>42742</v>
      </c>
      <c r="L16">
        <f>ROUND((K16-I16-2)/10,6)</f>
        <v>0.4</v>
      </c>
    </row>
    <row r="17" spans="1:12" x14ac:dyDescent="0.2">
      <c r="B17" s="16">
        <f t="shared" si="0"/>
        <v>42757</v>
      </c>
      <c r="C17" s="17" t="s">
        <v>4</v>
      </c>
      <c r="D17" s="18">
        <f t="shared" si="1"/>
        <v>42770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42771</v>
      </c>
      <c r="C18" s="9" t="s">
        <v>4</v>
      </c>
      <c r="D18" s="10">
        <f t="shared" si="1"/>
        <v>42784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42785</v>
      </c>
      <c r="C19" s="17" t="s">
        <v>4</v>
      </c>
      <c r="D19" s="18">
        <f>+B19+13</f>
        <v>42798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42799</v>
      </c>
      <c r="C20" s="9" t="s">
        <v>4</v>
      </c>
      <c r="D20" s="10">
        <f t="shared" si="1"/>
        <v>42812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42813</v>
      </c>
      <c r="C21" s="17" t="s">
        <v>4</v>
      </c>
      <c r="D21" s="18">
        <f t="shared" si="1"/>
        <v>42826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42827</v>
      </c>
      <c r="C22" s="9" t="s">
        <v>4</v>
      </c>
      <c r="D22" s="10">
        <f t="shared" si="1"/>
        <v>42840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42841</v>
      </c>
      <c r="C23" s="17" t="s">
        <v>4</v>
      </c>
      <c r="D23" s="18">
        <f t="shared" si="1"/>
        <v>42854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42855</v>
      </c>
      <c r="C24" s="9" t="s">
        <v>4</v>
      </c>
      <c r="D24" s="10">
        <f t="shared" si="1"/>
        <v>42868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42869</v>
      </c>
      <c r="C25" s="17" t="s">
        <v>4</v>
      </c>
      <c r="D25" s="18">
        <f t="shared" si="1"/>
        <v>42882</v>
      </c>
      <c r="E25" s="19">
        <f t="shared" si="3"/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42883</v>
      </c>
      <c r="C26" s="9" t="s">
        <v>4</v>
      </c>
      <c r="D26" s="10">
        <f t="shared" si="1"/>
        <v>42896</v>
      </c>
      <c r="E26" s="11">
        <f t="shared" si="3"/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42897</v>
      </c>
      <c r="C27" s="17" t="s">
        <v>4</v>
      </c>
      <c r="D27" s="18">
        <f t="shared" si="1"/>
        <v>42910</v>
      </c>
      <c r="E27" s="19">
        <f t="shared" si="3"/>
        <v>1</v>
      </c>
      <c r="F27" s="20">
        <f t="shared" si="2"/>
        <v>26</v>
      </c>
      <c r="G27" s="20">
        <v>2</v>
      </c>
    </row>
    <row r="28" spans="1:12" x14ac:dyDescent="0.2">
      <c r="B28" s="8">
        <f t="shared" si="0"/>
        <v>42911</v>
      </c>
      <c r="C28" s="9" t="s">
        <v>4</v>
      </c>
      <c r="D28" s="10">
        <v>42916</v>
      </c>
      <c r="E28" s="11">
        <f>+ROUND((D28+1-B28-1)/10,6)</f>
        <v>0.5</v>
      </c>
      <c r="F28" s="12">
        <f t="shared" si="2"/>
        <v>27</v>
      </c>
      <c r="G28" s="12">
        <v>1</v>
      </c>
      <c r="I28" s="13"/>
      <c r="J28" s="14"/>
      <c r="K28" s="13"/>
    </row>
    <row r="29" spans="1:12" ht="13.5" thickBot="1" x14ac:dyDescent="0.25">
      <c r="E29" s="24">
        <f>SUM(E2:E28)</f>
        <v>26.1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42552</v>
      </c>
      <c r="C33" s="27" t="s">
        <v>4</v>
      </c>
      <c r="D33" s="15">
        <f>+K15</f>
        <v>42735</v>
      </c>
      <c r="E33" s="11">
        <f>12+0.6+0.6</f>
        <v>13.2</v>
      </c>
      <c r="I33" s="28"/>
    </row>
    <row r="34" spans="1:13" x14ac:dyDescent="0.2">
      <c r="B34" s="13">
        <f>+D33+1</f>
        <v>42736</v>
      </c>
      <c r="C34" s="27" t="s">
        <v>4</v>
      </c>
      <c r="D34" s="15">
        <f>+D28</f>
        <v>42916</v>
      </c>
      <c r="E34" s="11">
        <f>12+0.4+0.5</f>
        <v>12.9</v>
      </c>
      <c r="I34" s="28"/>
    </row>
    <row r="35" spans="1:13" ht="13.5" thickBot="1" x14ac:dyDescent="0.25">
      <c r="B35" s="13"/>
      <c r="C35" s="25"/>
      <c r="D35" s="15"/>
      <c r="E35" s="24">
        <f>SUM(E33:E34)</f>
        <v>26.1</v>
      </c>
      <c r="I35" s="28"/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42552</v>
      </c>
      <c r="C37" s="27" t="s">
        <v>4</v>
      </c>
      <c r="D37" s="15">
        <f>B37+30</f>
        <v>42582</v>
      </c>
      <c r="E37" s="11">
        <f>21/10</f>
        <v>2.1</v>
      </c>
      <c r="H37" s="9"/>
      <c r="I37" s="13">
        <f>+B37</f>
        <v>42552</v>
      </c>
      <c r="J37" s="9" t="s">
        <v>4</v>
      </c>
      <c r="K37" s="15">
        <f>+D48</f>
        <v>42916</v>
      </c>
      <c r="L37" s="11">
        <f>261/10</f>
        <v>26.1</v>
      </c>
    </row>
    <row r="38" spans="1:13" x14ac:dyDescent="0.2">
      <c r="B38" s="13">
        <f t="shared" ref="B38:B48" si="4">+B37</f>
        <v>42552</v>
      </c>
      <c r="C38" s="27" t="s">
        <v>4</v>
      </c>
      <c r="D38" s="15">
        <f>+B38+61</f>
        <v>42613</v>
      </c>
      <c r="E38" s="11">
        <f>44/10</f>
        <v>4.4000000000000004</v>
      </c>
      <c r="H38" s="9"/>
      <c r="I38" s="13">
        <f>+I37+31</f>
        <v>42583</v>
      </c>
      <c r="J38" s="9" t="s">
        <v>4</v>
      </c>
      <c r="K38" s="15">
        <f t="shared" ref="K38:K48" si="5">+K37</f>
        <v>42916</v>
      </c>
      <c r="L38" s="11">
        <f>(261-21)/10</f>
        <v>24</v>
      </c>
      <c r="M38" s="11"/>
    </row>
    <row r="39" spans="1:13" x14ac:dyDescent="0.2">
      <c r="B39" s="13">
        <f t="shared" si="4"/>
        <v>42552</v>
      </c>
      <c r="C39" s="27" t="s">
        <v>4</v>
      </c>
      <c r="D39" s="15">
        <f>+B39+91</f>
        <v>42643</v>
      </c>
      <c r="E39" s="11">
        <f>66/10</f>
        <v>6.6</v>
      </c>
      <c r="H39" s="9"/>
      <c r="I39" s="13">
        <f>+I38+31</f>
        <v>42614</v>
      </c>
      <c r="J39" s="9" t="s">
        <v>4</v>
      </c>
      <c r="K39" s="15">
        <f t="shared" si="5"/>
        <v>42916</v>
      </c>
      <c r="L39" s="11">
        <f>(261-21-23)/10</f>
        <v>21.7</v>
      </c>
      <c r="M39" s="11"/>
    </row>
    <row r="40" spans="1:13" x14ac:dyDescent="0.2">
      <c r="B40" s="13">
        <f t="shared" si="4"/>
        <v>42552</v>
      </c>
      <c r="C40" s="27" t="s">
        <v>4</v>
      </c>
      <c r="D40" s="15">
        <f>+B40+122</f>
        <v>42674</v>
      </c>
      <c r="E40" s="11">
        <f>87/10</f>
        <v>8.6999999999999993</v>
      </c>
      <c r="H40" s="9"/>
      <c r="I40" s="13">
        <f>+I39+30</f>
        <v>42644</v>
      </c>
      <c r="J40" s="9" t="s">
        <v>4</v>
      </c>
      <c r="K40" s="15">
        <f t="shared" si="5"/>
        <v>42916</v>
      </c>
      <c r="L40" s="11">
        <f>(261-21-23-22)/10</f>
        <v>19.5</v>
      </c>
      <c r="M40" s="11"/>
    </row>
    <row r="41" spans="1:13" x14ac:dyDescent="0.2">
      <c r="B41" s="13">
        <f t="shared" si="4"/>
        <v>42552</v>
      </c>
      <c r="C41" s="27" t="s">
        <v>4</v>
      </c>
      <c r="D41" s="15">
        <f>+B41+152</f>
        <v>42704</v>
      </c>
      <c r="E41" s="11">
        <f>109/10</f>
        <v>10.9</v>
      </c>
      <c r="H41" s="9"/>
      <c r="I41" s="13">
        <f>+I40+31</f>
        <v>42675</v>
      </c>
      <c r="J41" s="9" t="s">
        <v>4</v>
      </c>
      <c r="K41" s="15">
        <f t="shared" si="5"/>
        <v>42916</v>
      </c>
      <c r="L41" s="11">
        <f>(261-21-23-22-21)/10</f>
        <v>17.399999999999999</v>
      </c>
      <c r="M41" s="11"/>
    </row>
    <row r="42" spans="1:13" x14ac:dyDescent="0.2">
      <c r="B42" s="13">
        <f t="shared" si="4"/>
        <v>42552</v>
      </c>
      <c r="C42" s="27" t="s">
        <v>4</v>
      </c>
      <c r="D42" s="15">
        <f>+B42+183</f>
        <v>42735</v>
      </c>
      <c r="E42" s="11">
        <f>131/10</f>
        <v>13.1</v>
      </c>
      <c r="H42" s="9"/>
      <c r="I42" s="13">
        <f>+I41+30</f>
        <v>42705</v>
      </c>
      <c r="J42" s="9" t="s">
        <v>4</v>
      </c>
      <c r="K42" s="15">
        <f t="shared" si="5"/>
        <v>42916</v>
      </c>
      <c r="L42" s="11">
        <f>(261-21-23-22-21-22)/10</f>
        <v>15.2</v>
      </c>
      <c r="M42" s="11"/>
    </row>
    <row r="43" spans="1:13" x14ac:dyDescent="0.2">
      <c r="B43" s="13">
        <f t="shared" si="4"/>
        <v>42552</v>
      </c>
      <c r="C43" s="27" t="s">
        <v>4</v>
      </c>
      <c r="D43" s="15">
        <f>+B43+214</f>
        <v>42766</v>
      </c>
      <c r="E43" s="11">
        <f>153/10</f>
        <v>15.3</v>
      </c>
      <c r="I43" s="13">
        <f>+I42+31</f>
        <v>42736</v>
      </c>
      <c r="J43" s="9" t="s">
        <v>4</v>
      </c>
      <c r="K43" s="15">
        <f t="shared" si="5"/>
        <v>42916</v>
      </c>
      <c r="L43" s="11">
        <f>(261-21-23-22-21-22-22)/10</f>
        <v>13</v>
      </c>
      <c r="M43" s="11"/>
    </row>
    <row r="44" spans="1:13" x14ac:dyDescent="0.2">
      <c r="B44" s="13">
        <f t="shared" si="4"/>
        <v>42552</v>
      </c>
      <c r="C44" s="27" t="s">
        <v>4</v>
      </c>
      <c r="D44" s="15">
        <f>+B44+242</f>
        <v>42794</v>
      </c>
      <c r="E44" s="11">
        <f>173/10</f>
        <v>17.3</v>
      </c>
      <c r="I44" s="13">
        <f>+I43+31</f>
        <v>42767</v>
      </c>
      <c r="J44" s="9" t="s">
        <v>4</v>
      </c>
      <c r="K44" s="15">
        <f t="shared" si="5"/>
        <v>42916</v>
      </c>
      <c r="L44" s="11">
        <f>(261-21-23-22-21-22-22-22)/10</f>
        <v>10.8</v>
      </c>
      <c r="M44" s="11"/>
    </row>
    <row r="45" spans="1:13" x14ac:dyDescent="0.2">
      <c r="B45" s="13">
        <f t="shared" si="4"/>
        <v>42552</v>
      </c>
      <c r="C45" s="27" t="s">
        <v>4</v>
      </c>
      <c r="D45" s="15">
        <f>+B45+273</f>
        <v>42825</v>
      </c>
      <c r="E45" s="11">
        <f>196/10</f>
        <v>19.600000000000001</v>
      </c>
      <c r="I45" s="13">
        <f>+I44+28</f>
        <v>42795</v>
      </c>
      <c r="J45" s="9" t="s">
        <v>4</v>
      </c>
      <c r="K45" s="15">
        <f t="shared" si="5"/>
        <v>42916</v>
      </c>
      <c r="L45" s="11">
        <f>(261-21-23-22-21-22-22-22-20)/10</f>
        <v>8.8000000000000007</v>
      </c>
      <c r="M45" s="11"/>
    </row>
    <row r="46" spans="1:13" x14ac:dyDescent="0.2">
      <c r="B46" s="13">
        <f t="shared" si="4"/>
        <v>42552</v>
      </c>
      <c r="C46" s="27" t="s">
        <v>4</v>
      </c>
      <c r="D46" s="15">
        <f>+B46+303</f>
        <v>42855</v>
      </c>
      <c r="E46" s="11">
        <f>216/10</f>
        <v>21.6</v>
      </c>
      <c r="I46" s="13">
        <f>+I45+31</f>
        <v>42826</v>
      </c>
      <c r="J46" s="9" t="s">
        <v>4</v>
      </c>
      <c r="K46" s="15">
        <f t="shared" si="5"/>
        <v>42916</v>
      </c>
      <c r="L46" s="11">
        <f>(261-21-23-22-21-22-22-22-20-23)/10</f>
        <v>6.5</v>
      </c>
      <c r="M46" s="11"/>
    </row>
    <row r="47" spans="1:13" x14ac:dyDescent="0.2">
      <c r="B47" s="13">
        <f t="shared" si="4"/>
        <v>42552</v>
      </c>
      <c r="C47" s="27" t="s">
        <v>4</v>
      </c>
      <c r="D47" s="15">
        <f>+B47+334</f>
        <v>42886</v>
      </c>
      <c r="E47" s="11">
        <f>239/10</f>
        <v>23.9</v>
      </c>
      <c r="I47" s="13">
        <f>+I46+30</f>
        <v>42856</v>
      </c>
      <c r="J47" s="9" t="s">
        <v>4</v>
      </c>
      <c r="K47" s="15">
        <f t="shared" si="5"/>
        <v>42916</v>
      </c>
      <c r="L47" s="11">
        <f>(261-21-23-22-21-22-22-22-20-23-20)/10</f>
        <v>4.5</v>
      </c>
      <c r="M47" s="11"/>
    </row>
    <row r="48" spans="1:13" x14ac:dyDescent="0.2">
      <c r="B48" s="13">
        <f t="shared" si="4"/>
        <v>42552</v>
      </c>
      <c r="C48" s="27" t="s">
        <v>4</v>
      </c>
      <c r="D48" s="15">
        <f>+B48+364</f>
        <v>42916</v>
      </c>
      <c r="E48" s="11">
        <f>261/10</f>
        <v>26.1</v>
      </c>
      <c r="I48" s="13">
        <f>+I47+31</f>
        <v>42887</v>
      </c>
      <c r="J48" s="9" t="s">
        <v>4</v>
      </c>
      <c r="K48" s="15">
        <f t="shared" si="5"/>
        <v>42916</v>
      </c>
      <c r="L48" s="11">
        <f>(261-21-23-22-21-22-22-22-20-23-20-22)/10</f>
        <v>2.2999999999999998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01EF-0BF0-46A1-B7B1-ADB2A1FFBB71}">
  <dimension ref="A1:M50"/>
  <sheetViews>
    <sheetView workbookViewId="0">
      <selection activeCell="E37" sqref="E37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5703125" bestFit="1" customWidth="1"/>
    <col min="12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42186</v>
      </c>
      <c r="C2" s="9" t="s">
        <v>4</v>
      </c>
      <c r="D2" s="10">
        <f>+B2+10</f>
        <v>42196</v>
      </c>
      <c r="E2" s="11">
        <f>+ROUND((D2+1-B2-3)/10,6)</f>
        <v>0.8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8" si="0">1+D2</f>
        <v>42197</v>
      </c>
      <c r="C3" s="17" t="s">
        <v>4</v>
      </c>
      <c r="D3" s="18">
        <f t="shared" ref="D3:D27" si="1">+B3+13</f>
        <v>42210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42211</v>
      </c>
      <c r="C4" s="9" t="s">
        <v>4</v>
      </c>
      <c r="D4" s="10">
        <f t="shared" si="1"/>
        <v>42224</v>
      </c>
      <c r="E4" s="11">
        <f t="shared" ref="E4:E27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42225</v>
      </c>
      <c r="C5" s="17" t="s">
        <v>4</v>
      </c>
      <c r="D5" s="18">
        <f t="shared" si="1"/>
        <v>42238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42239</v>
      </c>
      <c r="C6" s="9" t="s">
        <v>4</v>
      </c>
      <c r="D6" s="10">
        <f t="shared" si="1"/>
        <v>42252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42253</v>
      </c>
      <c r="C7" s="17" t="s">
        <v>4</v>
      </c>
      <c r="D7" s="18">
        <f t="shared" si="1"/>
        <v>42266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42267</v>
      </c>
      <c r="C8" s="9" t="s">
        <v>4</v>
      </c>
      <c r="D8" s="10">
        <f t="shared" si="1"/>
        <v>42280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42281</v>
      </c>
      <c r="C9" s="17" t="s">
        <v>4</v>
      </c>
      <c r="D9" s="18">
        <f t="shared" si="1"/>
        <v>42294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42295</v>
      </c>
      <c r="C10" s="9" t="s">
        <v>4</v>
      </c>
      <c r="D10" s="10">
        <f t="shared" si="1"/>
        <v>42308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42309</v>
      </c>
      <c r="C11" s="17" t="s">
        <v>4</v>
      </c>
      <c r="D11" s="18">
        <f t="shared" si="1"/>
        <v>42322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42323</v>
      </c>
      <c r="C12" s="9" t="s">
        <v>4</v>
      </c>
      <c r="D12" s="10">
        <f t="shared" si="1"/>
        <v>42336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42337</v>
      </c>
      <c r="C13" s="17" t="s">
        <v>4</v>
      </c>
      <c r="D13" s="18">
        <f t="shared" si="1"/>
        <v>42350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42351</v>
      </c>
      <c r="C14" s="9" t="s">
        <v>4</v>
      </c>
      <c r="D14" s="10">
        <f t="shared" si="1"/>
        <v>42364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42365</v>
      </c>
      <c r="C15" s="17" t="s">
        <v>4</v>
      </c>
      <c r="D15" s="18">
        <f t="shared" si="1"/>
        <v>42378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42365</v>
      </c>
      <c r="J15" s="9" t="s">
        <v>4</v>
      </c>
      <c r="K15" s="15">
        <f>+I15+4</f>
        <v>42369</v>
      </c>
      <c r="L15">
        <f>ROUND((K15-I15)/10,6)</f>
        <v>0.4</v>
      </c>
    </row>
    <row r="16" spans="1:12" x14ac:dyDescent="0.2">
      <c r="B16" s="8">
        <f t="shared" si="0"/>
        <v>42379</v>
      </c>
      <c r="C16" s="9" t="s">
        <v>4</v>
      </c>
      <c r="D16" s="10">
        <f t="shared" si="1"/>
        <v>42392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42370</v>
      </c>
      <c r="J16" s="9" t="s">
        <v>4</v>
      </c>
      <c r="K16" s="15">
        <f>+D15</f>
        <v>42378</v>
      </c>
      <c r="L16">
        <f>ROUND((K16-I16-2)/10,6)</f>
        <v>0.6</v>
      </c>
    </row>
    <row r="17" spans="1:12" x14ac:dyDescent="0.2">
      <c r="B17" s="16">
        <f t="shared" si="0"/>
        <v>42393</v>
      </c>
      <c r="C17" s="17" t="s">
        <v>4</v>
      </c>
      <c r="D17" s="18">
        <f t="shared" si="1"/>
        <v>42406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42407</v>
      </c>
      <c r="C18" s="9" t="s">
        <v>4</v>
      </c>
      <c r="D18" s="10">
        <f t="shared" si="1"/>
        <v>42420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42421</v>
      </c>
      <c r="C19" s="17" t="s">
        <v>4</v>
      </c>
      <c r="D19" s="18">
        <f>+B19+13</f>
        <v>42434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42435</v>
      </c>
      <c r="C20" s="9" t="s">
        <v>4</v>
      </c>
      <c r="D20" s="10">
        <f t="shared" si="1"/>
        <v>42448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42449</v>
      </c>
      <c r="C21" s="17" t="s">
        <v>4</v>
      </c>
      <c r="D21" s="18">
        <f t="shared" si="1"/>
        <v>42462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42463</v>
      </c>
      <c r="C22" s="9" t="s">
        <v>4</v>
      </c>
      <c r="D22" s="10">
        <f t="shared" si="1"/>
        <v>42476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42477</v>
      </c>
      <c r="C23" s="17" t="s">
        <v>4</v>
      </c>
      <c r="D23" s="18">
        <f t="shared" si="1"/>
        <v>42490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42491</v>
      </c>
      <c r="C24" s="9" t="s">
        <v>4</v>
      </c>
      <c r="D24" s="10">
        <f t="shared" si="1"/>
        <v>42504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42505</v>
      </c>
      <c r="C25" s="17" t="s">
        <v>4</v>
      </c>
      <c r="D25" s="18">
        <f t="shared" si="1"/>
        <v>42518</v>
      </c>
      <c r="E25" s="19">
        <f t="shared" si="3"/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42519</v>
      </c>
      <c r="C26" s="9" t="s">
        <v>4</v>
      </c>
      <c r="D26" s="10">
        <f t="shared" si="1"/>
        <v>42532</v>
      </c>
      <c r="E26" s="11">
        <f t="shared" si="3"/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42533</v>
      </c>
      <c r="C27" s="17" t="s">
        <v>4</v>
      </c>
      <c r="D27" s="18">
        <f t="shared" si="1"/>
        <v>42546</v>
      </c>
      <c r="E27" s="19">
        <f t="shared" si="3"/>
        <v>1</v>
      </c>
      <c r="F27" s="20">
        <f t="shared" si="2"/>
        <v>26</v>
      </c>
      <c r="G27" s="20">
        <v>2</v>
      </c>
    </row>
    <row r="28" spans="1:12" x14ac:dyDescent="0.2">
      <c r="B28" s="8">
        <f t="shared" si="0"/>
        <v>42547</v>
      </c>
      <c r="C28" s="9" t="s">
        <v>4</v>
      </c>
      <c r="D28" s="10">
        <v>42551</v>
      </c>
      <c r="E28" s="11">
        <f>+ROUND((D28+1-B28-1)/10,6)</f>
        <v>0.4</v>
      </c>
      <c r="F28" s="12">
        <f t="shared" si="2"/>
        <v>27</v>
      </c>
      <c r="G28" s="12">
        <v>1</v>
      </c>
      <c r="I28" s="13"/>
      <c r="J28" s="14"/>
      <c r="K28" s="13"/>
    </row>
    <row r="29" spans="1:12" ht="13.5" thickBot="1" x14ac:dyDescent="0.25">
      <c r="E29" s="24">
        <f>SUM(E2:E28)</f>
        <v>26.2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42186</v>
      </c>
      <c r="C33" s="27" t="s">
        <v>4</v>
      </c>
      <c r="D33" s="15">
        <f>+K15</f>
        <v>42369</v>
      </c>
      <c r="E33" s="11">
        <f>12+0.8+0.4</f>
        <v>13.200000000000001</v>
      </c>
      <c r="I33" s="28"/>
    </row>
    <row r="34" spans="1:13" x14ac:dyDescent="0.2">
      <c r="B34" s="13">
        <f>+D33+1</f>
        <v>42370</v>
      </c>
      <c r="C34" s="27" t="s">
        <v>4</v>
      </c>
      <c r="D34" s="15">
        <f>+D28</f>
        <v>42551</v>
      </c>
      <c r="E34" s="11">
        <f>12+0.6+0.4</f>
        <v>13</v>
      </c>
      <c r="I34" s="28"/>
    </row>
    <row r="35" spans="1:13" ht="13.5" thickBot="1" x14ac:dyDescent="0.25">
      <c r="B35" s="13"/>
      <c r="C35" s="25"/>
      <c r="D35" s="15"/>
      <c r="E35" s="24">
        <f>SUM(E33:E34)</f>
        <v>26.200000000000003</v>
      </c>
      <c r="I35" s="28"/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42186</v>
      </c>
      <c r="C37" s="27" t="s">
        <v>4</v>
      </c>
      <c r="D37" s="15">
        <f>B37+30</f>
        <v>42216</v>
      </c>
      <c r="E37" s="11">
        <f>23/10</f>
        <v>2.2999999999999998</v>
      </c>
      <c r="H37" s="9"/>
      <c r="I37" s="13">
        <f>+B37</f>
        <v>42186</v>
      </c>
      <c r="J37" s="9" t="s">
        <v>4</v>
      </c>
      <c r="K37" s="15">
        <f>+D48</f>
        <v>42551</v>
      </c>
      <c r="L37" s="11">
        <f>262/10</f>
        <v>26.2</v>
      </c>
    </row>
    <row r="38" spans="1:13" x14ac:dyDescent="0.2">
      <c r="B38" s="13">
        <f t="shared" ref="B38:B48" si="4">+B37</f>
        <v>42186</v>
      </c>
      <c r="C38" s="27" t="s">
        <v>4</v>
      </c>
      <c r="D38" s="15">
        <f>+B38+61</f>
        <v>42247</v>
      </c>
      <c r="E38" s="11">
        <f>44/10</f>
        <v>4.4000000000000004</v>
      </c>
      <c r="H38" s="9"/>
      <c r="I38" s="13">
        <f>+I37+31</f>
        <v>42217</v>
      </c>
      <c r="J38" s="9" t="s">
        <v>4</v>
      </c>
      <c r="K38" s="15">
        <f t="shared" ref="K38:K48" si="5">+K37</f>
        <v>42551</v>
      </c>
      <c r="L38" s="11">
        <f>(262-23)/10</f>
        <v>23.9</v>
      </c>
      <c r="M38" s="11"/>
    </row>
    <row r="39" spans="1:13" x14ac:dyDescent="0.2">
      <c r="B39" s="13">
        <f t="shared" si="4"/>
        <v>42186</v>
      </c>
      <c r="C39" s="27" t="s">
        <v>4</v>
      </c>
      <c r="D39" s="15">
        <f>+B39+91</f>
        <v>42277</v>
      </c>
      <c r="E39" s="11">
        <f>66/10</f>
        <v>6.6</v>
      </c>
      <c r="H39" s="9"/>
      <c r="I39" s="13">
        <f>+I38+31</f>
        <v>42248</v>
      </c>
      <c r="J39" s="9" t="s">
        <v>4</v>
      </c>
      <c r="K39" s="15">
        <f t="shared" si="5"/>
        <v>42551</v>
      </c>
      <c r="L39" s="11">
        <f>(262-23-21)/10</f>
        <v>21.8</v>
      </c>
      <c r="M39" s="11"/>
    </row>
    <row r="40" spans="1:13" x14ac:dyDescent="0.2">
      <c r="B40" s="13">
        <f t="shared" si="4"/>
        <v>42186</v>
      </c>
      <c r="C40" s="27" t="s">
        <v>4</v>
      </c>
      <c r="D40" s="15">
        <f>+B40+122</f>
        <v>42308</v>
      </c>
      <c r="E40" s="11">
        <f>88/10</f>
        <v>8.8000000000000007</v>
      </c>
      <c r="H40" s="9"/>
      <c r="I40" s="13">
        <f>+I39+30</f>
        <v>42278</v>
      </c>
      <c r="J40" s="9" t="s">
        <v>4</v>
      </c>
      <c r="K40" s="15">
        <f t="shared" si="5"/>
        <v>42551</v>
      </c>
      <c r="L40" s="11">
        <f>(262-23-21-22)/10</f>
        <v>19.600000000000001</v>
      </c>
      <c r="M40" s="11"/>
    </row>
    <row r="41" spans="1:13" x14ac:dyDescent="0.2">
      <c r="B41" s="13">
        <f t="shared" si="4"/>
        <v>42186</v>
      </c>
      <c r="C41" s="27" t="s">
        <v>4</v>
      </c>
      <c r="D41" s="15">
        <f>+B41+152</f>
        <v>42338</v>
      </c>
      <c r="E41" s="11">
        <f>109/10</f>
        <v>10.9</v>
      </c>
      <c r="H41" s="9"/>
      <c r="I41" s="13">
        <f>+I40+31</f>
        <v>42309</v>
      </c>
      <c r="J41" s="9" t="s">
        <v>4</v>
      </c>
      <c r="K41" s="15">
        <f t="shared" si="5"/>
        <v>42551</v>
      </c>
      <c r="L41" s="11">
        <f>(262-23-21-22-22)/10</f>
        <v>17.399999999999999</v>
      </c>
      <c r="M41" s="11"/>
    </row>
    <row r="42" spans="1:13" x14ac:dyDescent="0.2">
      <c r="B42" s="13">
        <f t="shared" si="4"/>
        <v>42186</v>
      </c>
      <c r="C42" s="27" t="s">
        <v>4</v>
      </c>
      <c r="D42" s="15">
        <f>+B42+183</f>
        <v>42369</v>
      </c>
      <c r="E42" s="11">
        <f>132/10</f>
        <v>13.2</v>
      </c>
      <c r="H42" s="9"/>
      <c r="I42" s="13">
        <f>+I41+30</f>
        <v>42339</v>
      </c>
      <c r="J42" s="9" t="s">
        <v>4</v>
      </c>
      <c r="K42" s="15">
        <f t="shared" si="5"/>
        <v>42551</v>
      </c>
      <c r="L42" s="11">
        <f>(262-23-21-22-22-21)/10</f>
        <v>15.3</v>
      </c>
      <c r="M42" s="11"/>
    </row>
    <row r="43" spans="1:13" x14ac:dyDescent="0.2">
      <c r="B43" s="13">
        <f t="shared" si="4"/>
        <v>42186</v>
      </c>
      <c r="C43" s="27" t="s">
        <v>4</v>
      </c>
      <c r="D43" s="15">
        <f>+B43+214</f>
        <v>42400</v>
      </c>
      <c r="E43" s="11">
        <f>153/10</f>
        <v>15.3</v>
      </c>
      <c r="I43" s="13">
        <f>+I42+31</f>
        <v>42370</v>
      </c>
      <c r="J43" s="9" t="s">
        <v>4</v>
      </c>
      <c r="K43" s="15">
        <f t="shared" si="5"/>
        <v>42551</v>
      </c>
      <c r="L43" s="11">
        <f>(262-23-21-22-22-21-23)/10</f>
        <v>13</v>
      </c>
      <c r="M43" s="11"/>
    </row>
    <row r="44" spans="1:13" x14ac:dyDescent="0.2">
      <c r="B44" s="13">
        <f t="shared" si="4"/>
        <v>42186</v>
      </c>
      <c r="C44" s="27" t="s">
        <v>4</v>
      </c>
      <c r="D44" s="15">
        <f>+B44+243</f>
        <v>42429</v>
      </c>
      <c r="E44" s="11">
        <f>174/10</f>
        <v>17.399999999999999</v>
      </c>
      <c r="I44" s="13">
        <f>+I43+31</f>
        <v>42401</v>
      </c>
      <c r="J44" s="9" t="s">
        <v>4</v>
      </c>
      <c r="K44" s="15">
        <f t="shared" si="5"/>
        <v>42551</v>
      </c>
      <c r="L44" s="11">
        <f>(262-23-21-22-22-21-23-21)/10</f>
        <v>10.9</v>
      </c>
      <c r="M44" s="11"/>
    </row>
    <row r="45" spans="1:13" x14ac:dyDescent="0.2">
      <c r="B45" s="13">
        <f t="shared" si="4"/>
        <v>42186</v>
      </c>
      <c r="C45" s="27" t="s">
        <v>4</v>
      </c>
      <c r="D45" s="15">
        <f>+B45+274</f>
        <v>42460</v>
      </c>
      <c r="E45" s="11">
        <f>197/10</f>
        <v>19.7</v>
      </c>
      <c r="I45" s="13">
        <f>+I44+29</f>
        <v>42430</v>
      </c>
      <c r="J45" s="9" t="s">
        <v>4</v>
      </c>
      <c r="K45" s="15">
        <f t="shared" si="5"/>
        <v>42551</v>
      </c>
      <c r="L45" s="11">
        <f>(262-23-21-22-22-21-23-21-21)/10</f>
        <v>8.8000000000000007</v>
      </c>
      <c r="M45" s="11"/>
    </row>
    <row r="46" spans="1:13" x14ac:dyDescent="0.2">
      <c r="B46" s="13">
        <f t="shared" si="4"/>
        <v>42186</v>
      </c>
      <c r="C46" s="27" t="s">
        <v>4</v>
      </c>
      <c r="D46" s="15">
        <f>+B46+304</f>
        <v>42490</v>
      </c>
      <c r="E46" s="11">
        <f>218/10</f>
        <v>21.8</v>
      </c>
      <c r="I46" s="13">
        <f>+I45+31</f>
        <v>42461</v>
      </c>
      <c r="J46" s="9" t="s">
        <v>4</v>
      </c>
      <c r="K46" s="15">
        <f t="shared" si="5"/>
        <v>42551</v>
      </c>
      <c r="L46" s="11">
        <f>(262-23-21-22-22-21-23-21-21-23)/10</f>
        <v>6.5</v>
      </c>
      <c r="M46" s="11"/>
    </row>
    <row r="47" spans="1:13" x14ac:dyDescent="0.2">
      <c r="B47" s="13">
        <f t="shared" si="4"/>
        <v>42186</v>
      </c>
      <c r="C47" s="27" t="s">
        <v>4</v>
      </c>
      <c r="D47" s="15">
        <f>+B47+335</f>
        <v>42521</v>
      </c>
      <c r="E47" s="11">
        <f>240/10</f>
        <v>24</v>
      </c>
      <c r="I47" s="13">
        <f>+I46+30</f>
        <v>42491</v>
      </c>
      <c r="J47" s="9" t="s">
        <v>4</v>
      </c>
      <c r="K47" s="15">
        <f t="shared" si="5"/>
        <v>42551</v>
      </c>
      <c r="L47" s="11">
        <f>(262-23-21-22-22-21-23-21-21-23-21)/10</f>
        <v>4.4000000000000004</v>
      </c>
      <c r="M47" s="11"/>
    </row>
    <row r="48" spans="1:13" x14ac:dyDescent="0.2">
      <c r="B48" s="13">
        <f t="shared" si="4"/>
        <v>42186</v>
      </c>
      <c r="C48" s="27" t="s">
        <v>4</v>
      </c>
      <c r="D48" s="15">
        <f>+B48+365</f>
        <v>42551</v>
      </c>
      <c r="E48" s="11">
        <f>262/10</f>
        <v>26.2</v>
      </c>
      <c r="I48" s="13">
        <f>+I47+31</f>
        <v>42522</v>
      </c>
      <c r="J48" s="9" t="s">
        <v>4</v>
      </c>
      <c r="K48" s="15">
        <f t="shared" si="5"/>
        <v>42551</v>
      </c>
      <c r="L48" s="11">
        <f>(262-23-21-22-22-21-23-21-21-23-21-22)/10</f>
        <v>2.2000000000000002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AD70-8D9B-49C6-967B-8D7EFF42F980}">
  <dimension ref="A1:M50"/>
  <sheetViews>
    <sheetView workbookViewId="0">
      <selection activeCell="L43" sqref="L43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5703125" bestFit="1" customWidth="1"/>
    <col min="12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41821</v>
      </c>
      <c r="C2" s="9" t="s">
        <v>4</v>
      </c>
      <c r="D2" s="10">
        <f>+B2+11</f>
        <v>41832</v>
      </c>
      <c r="E2" s="11">
        <f>+ROUND((D2+1-B2-3)/10,6)</f>
        <v>0.9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8" si="0">1+D2</f>
        <v>41833</v>
      </c>
      <c r="C3" s="17" t="s">
        <v>4</v>
      </c>
      <c r="D3" s="18">
        <f t="shared" ref="D3:D27" si="1">+B3+13</f>
        <v>41846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41847</v>
      </c>
      <c r="C4" s="9" t="s">
        <v>4</v>
      </c>
      <c r="D4" s="10">
        <f t="shared" si="1"/>
        <v>41860</v>
      </c>
      <c r="E4" s="11">
        <f t="shared" ref="E4:E27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41861</v>
      </c>
      <c r="C5" s="17" t="s">
        <v>4</v>
      </c>
      <c r="D5" s="18">
        <f t="shared" si="1"/>
        <v>41874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41875</v>
      </c>
      <c r="C6" s="9" t="s">
        <v>4</v>
      </c>
      <c r="D6" s="10">
        <f t="shared" si="1"/>
        <v>41888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41889</v>
      </c>
      <c r="C7" s="17" t="s">
        <v>4</v>
      </c>
      <c r="D7" s="18">
        <f t="shared" si="1"/>
        <v>41902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41903</v>
      </c>
      <c r="C8" s="9" t="s">
        <v>4</v>
      </c>
      <c r="D8" s="10">
        <f t="shared" si="1"/>
        <v>41916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41917</v>
      </c>
      <c r="C9" s="17" t="s">
        <v>4</v>
      </c>
      <c r="D9" s="18">
        <f t="shared" si="1"/>
        <v>41930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41931</v>
      </c>
      <c r="C10" s="9" t="s">
        <v>4</v>
      </c>
      <c r="D10" s="10">
        <f t="shared" si="1"/>
        <v>41944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41945</v>
      </c>
      <c r="C11" s="17" t="s">
        <v>4</v>
      </c>
      <c r="D11" s="18">
        <f t="shared" si="1"/>
        <v>41958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41959</v>
      </c>
      <c r="C12" s="9" t="s">
        <v>4</v>
      </c>
      <c r="D12" s="10">
        <f t="shared" si="1"/>
        <v>41972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41973</v>
      </c>
      <c r="C13" s="17" t="s">
        <v>4</v>
      </c>
      <c r="D13" s="18">
        <f t="shared" si="1"/>
        <v>41986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41987</v>
      </c>
      <c r="C14" s="9" t="s">
        <v>4</v>
      </c>
      <c r="D14" s="10">
        <f t="shared" si="1"/>
        <v>42000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42001</v>
      </c>
      <c r="C15" s="17" t="s">
        <v>4</v>
      </c>
      <c r="D15" s="18">
        <f t="shared" si="1"/>
        <v>42014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42001</v>
      </c>
      <c r="J15" s="9" t="s">
        <v>4</v>
      </c>
      <c r="K15" s="15">
        <f>+I15+3</f>
        <v>42004</v>
      </c>
      <c r="L15">
        <f>ROUND((K15-I15)/10,6)</f>
        <v>0.3</v>
      </c>
    </row>
    <row r="16" spans="1:12" x14ac:dyDescent="0.2">
      <c r="B16" s="8">
        <f t="shared" si="0"/>
        <v>42015</v>
      </c>
      <c r="C16" s="9" t="s">
        <v>4</v>
      </c>
      <c r="D16" s="10">
        <f t="shared" si="1"/>
        <v>42028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42005</v>
      </c>
      <c r="J16" s="9" t="s">
        <v>4</v>
      </c>
      <c r="K16" s="15">
        <f>+D15</f>
        <v>42014</v>
      </c>
      <c r="L16">
        <f>ROUND((K16-I16-2)/10,6)</f>
        <v>0.7</v>
      </c>
    </row>
    <row r="17" spans="1:12" x14ac:dyDescent="0.2">
      <c r="B17" s="16">
        <f t="shared" si="0"/>
        <v>42029</v>
      </c>
      <c r="C17" s="17" t="s">
        <v>4</v>
      </c>
      <c r="D17" s="18">
        <f t="shared" si="1"/>
        <v>42042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42043</v>
      </c>
      <c r="C18" s="9" t="s">
        <v>4</v>
      </c>
      <c r="D18" s="10">
        <f t="shared" si="1"/>
        <v>42056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42057</v>
      </c>
      <c r="C19" s="17" t="s">
        <v>4</v>
      </c>
      <c r="D19" s="18">
        <f t="shared" si="1"/>
        <v>42070</v>
      </c>
      <c r="E19" s="19">
        <f t="shared" si="3"/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42071</v>
      </c>
      <c r="C20" s="9" t="s">
        <v>4</v>
      </c>
      <c r="D20" s="10">
        <f t="shared" si="1"/>
        <v>42084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42085</v>
      </c>
      <c r="C21" s="17" t="s">
        <v>4</v>
      </c>
      <c r="D21" s="18">
        <f t="shared" si="1"/>
        <v>42098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42099</v>
      </c>
      <c r="C22" s="9" t="s">
        <v>4</v>
      </c>
      <c r="D22" s="10">
        <f t="shared" si="1"/>
        <v>42112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42113</v>
      </c>
      <c r="C23" s="17" t="s">
        <v>4</v>
      </c>
      <c r="D23" s="18">
        <f t="shared" si="1"/>
        <v>42126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42127</v>
      </c>
      <c r="C24" s="9" t="s">
        <v>4</v>
      </c>
      <c r="D24" s="10">
        <f t="shared" si="1"/>
        <v>42140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42141</v>
      </c>
      <c r="C25" s="17" t="s">
        <v>4</v>
      </c>
      <c r="D25" s="18">
        <f t="shared" si="1"/>
        <v>42154</v>
      </c>
      <c r="E25" s="19">
        <f t="shared" si="3"/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42155</v>
      </c>
      <c r="C26" s="9" t="s">
        <v>4</v>
      </c>
      <c r="D26" s="10">
        <f t="shared" si="1"/>
        <v>42168</v>
      </c>
      <c r="E26" s="11">
        <f t="shared" si="3"/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42169</v>
      </c>
      <c r="C27" s="17" t="s">
        <v>4</v>
      </c>
      <c r="D27" s="18">
        <f t="shared" si="1"/>
        <v>42182</v>
      </c>
      <c r="E27" s="19">
        <f t="shared" si="3"/>
        <v>1</v>
      </c>
      <c r="F27" s="20">
        <f t="shared" si="2"/>
        <v>26</v>
      </c>
      <c r="G27" s="20">
        <v>2</v>
      </c>
    </row>
    <row r="28" spans="1:12" x14ac:dyDescent="0.2">
      <c r="B28" s="8">
        <f t="shared" si="0"/>
        <v>42183</v>
      </c>
      <c r="C28" s="9" t="s">
        <v>4</v>
      </c>
      <c r="D28" s="10">
        <v>42185</v>
      </c>
      <c r="E28" s="11">
        <f>+ROUND((D28+1-B28-1)/10,6)</f>
        <v>0.2</v>
      </c>
      <c r="F28" s="12">
        <f t="shared" si="2"/>
        <v>27</v>
      </c>
      <c r="G28" s="12">
        <v>1</v>
      </c>
      <c r="I28" s="13"/>
      <c r="J28" s="14"/>
      <c r="K28" s="13"/>
    </row>
    <row r="29" spans="1:12" ht="13.5" thickBot="1" x14ac:dyDescent="0.25">
      <c r="E29" s="24">
        <f>SUM(E2:E28)</f>
        <v>26.099999999999998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41821</v>
      </c>
      <c r="C33" s="27" t="s">
        <v>4</v>
      </c>
      <c r="D33" s="15">
        <f>+K15</f>
        <v>42004</v>
      </c>
      <c r="E33" s="11">
        <v>13.2</v>
      </c>
      <c r="I33" s="28"/>
    </row>
    <row r="34" spans="1:13" x14ac:dyDescent="0.2">
      <c r="B34" s="13">
        <f>+D33+1</f>
        <v>42005</v>
      </c>
      <c r="C34" s="27" t="s">
        <v>4</v>
      </c>
      <c r="D34" s="15">
        <f>+D28</f>
        <v>42185</v>
      </c>
      <c r="E34" s="11">
        <v>12.9</v>
      </c>
      <c r="I34" s="28"/>
    </row>
    <row r="35" spans="1:13" ht="13.5" thickBot="1" x14ac:dyDescent="0.25">
      <c r="B35" s="13"/>
      <c r="C35" s="25"/>
      <c r="D35" s="15"/>
      <c r="E35" s="24">
        <f>SUM(E33:E34)</f>
        <v>26.1</v>
      </c>
      <c r="I35" s="28"/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41821</v>
      </c>
      <c r="C37" s="27" t="s">
        <v>4</v>
      </c>
      <c r="D37" s="15">
        <f>B37+30</f>
        <v>41851</v>
      </c>
      <c r="E37" s="11">
        <f>23/10</f>
        <v>2.2999999999999998</v>
      </c>
      <c r="H37" s="9"/>
      <c r="I37" s="13">
        <f>+B37</f>
        <v>41821</v>
      </c>
      <c r="J37" s="9" t="s">
        <v>4</v>
      </c>
      <c r="K37" s="15">
        <f>+D48</f>
        <v>42185</v>
      </c>
      <c r="L37" s="11">
        <f>261/10</f>
        <v>26.1</v>
      </c>
    </row>
    <row r="38" spans="1:13" x14ac:dyDescent="0.2">
      <c r="B38" s="13">
        <f t="shared" ref="B38:B48" si="4">+B37</f>
        <v>41821</v>
      </c>
      <c r="C38" s="27" t="s">
        <v>4</v>
      </c>
      <c r="D38" s="15">
        <f>+B38+61</f>
        <v>41882</v>
      </c>
      <c r="E38" s="11">
        <f>45/10</f>
        <v>4.5</v>
      </c>
      <c r="H38" s="9"/>
      <c r="I38" s="13">
        <f>+I37+31</f>
        <v>41852</v>
      </c>
      <c r="J38" s="9" t="s">
        <v>4</v>
      </c>
      <c r="K38" s="15">
        <f t="shared" ref="K38:K48" si="5">+K37</f>
        <v>42185</v>
      </c>
      <c r="L38" s="11">
        <f>(261-23)/10</f>
        <v>23.8</v>
      </c>
      <c r="M38" s="11"/>
    </row>
    <row r="39" spans="1:13" x14ac:dyDescent="0.2">
      <c r="B39" s="13">
        <f t="shared" si="4"/>
        <v>41821</v>
      </c>
      <c r="C39" s="27" t="s">
        <v>4</v>
      </c>
      <c r="D39" s="15">
        <f>+B39+91</f>
        <v>41912</v>
      </c>
      <c r="E39" s="11">
        <f>66/10</f>
        <v>6.6</v>
      </c>
      <c r="H39" s="9"/>
      <c r="I39" s="13">
        <f>+I38+31</f>
        <v>41883</v>
      </c>
      <c r="J39" s="9" t="s">
        <v>4</v>
      </c>
      <c r="K39" s="15">
        <f t="shared" si="5"/>
        <v>42185</v>
      </c>
      <c r="L39" s="11">
        <f>(261-23-22)/10</f>
        <v>21.6</v>
      </c>
      <c r="M39" s="11"/>
    </row>
    <row r="40" spans="1:13" x14ac:dyDescent="0.2">
      <c r="B40" s="13">
        <f t="shared" si="4"/>
        <v>41821</v>
      </c>
      <c r="C40" s="27" t="s">
        <v>4</v>
      </c>
      <c r="D40" s="15">
        <f>+B40+122</f>
        <v>41943</v>
      </c>
      <c r="E40" s="11">
        <f>89/10</f>
        <v>8.9</v>
      </c>
      <c r="H40" s="9"/>
      <c r="I40" s="13">
        <f>+I39+30</f>
        <v>41913</v>
      </c>
      <c r="J40" s="9" t="s">
        <v>4</v>
      </c>
      <c r="K40" s="15">
        <f t="shared" si="5"/>
        <v>42185</v>
      </c>
      <c r="L40" s="11">
        <f>(261-23-22-21)/10</f>
        <v>19.5</v>
      </c>
      <c r="M40" s="11"/>
    </row>
    <row r="41" spans="1:13" x14ac:dyDescent="0.2">
      <c r="B41" s="13">
        <f t="shared" si="4"/>
        <v>41821</v>
      </c>
      <c r="C41" s="27" t="s">
        <v>4</v>
      </c>
      <c r="D41" s="15">
        <f>+B41+152</f>
        <v>41973</v>
      </c>
      <c r="E41" s="11">
        <f>110/10</f>
        <v>11</v>
      </c>
      <c r="H41" s="9"/>
      <c r="I41" s="13">
        <f>+I40+31</f>
        <v>41944</v>
      </c>
      <c r="J41" s="9" t="s">
        <v>4</v>
      </c>
      <c r="K41" s="15">
        <f t="shared" si="5"/>
        <v>42185</v>
      </c>
      <c r="L41" s="11">
        <f>(261-23-22-21-23)/10</f>
        <v>17.2</v>
      </c>
      <c r="M41" s="11"/>
    </row>
    <row r="42" spans="1:13" x14ac:dyDescent="0.2">
      <c r="B42" s="13">
        <f t="shared" si="4"/>
        <v>41821</v>
      </c>
      <c r="C42" s="27" t="s">
        <v>4</v>
      </c>
      <c r="D42" s="15">
        <f>+B42+183</f>
        <v>42004</v>
      </c>
      <c r="E42" s="11">
        <f>132/10</f>
        <v>13.2</v>
      </c>
      <c r="H42" s="9"/>
      <c r="I42" s="13">
        <f>+I41+30</f>
        <v>41974</v>
      </c>
      <c r="J42" s="9" t="s">
        <v>4</v>
      </c>
      <c r="K42" s="15">
        <f t="shared" si="5"/>
        <v>42185</v>
      </c>
      <c r="L42" s="11">
        <f>(261-23-22-21-23-21)/10</f>
        <v>15.1</v>
      </c>
      <c r="M42" s="11"/>
    </row>
    <row r="43" spans="1:13" x14ac:dyDescent="0.2">
      <c r="B43" s="13">
        <f t="shared" si="4"/>
        <v>41821</v>
      </c>
      <c r="C43" s="27" t="s">
        <v>4</v>
      </c>
      <c r="D43" s="15">
        <f>+B43+214</f>
        <v>42035</v>
      </c>
      <c r="E43" s="11">
        <f>155/10</f>
        <v>15.5</v>
      </c>
      <c r="I43" s="13">
        <f>+I42+31</f>
        <v>42005</v>
      </c>
      <c r="J43" s="9" t="s">
        <v>4</v>
      </c>
      <c r="K43" s="15">
        <f t="shared" si="5"/>
        <v>42185</v>
      </c>
      <c r="L43" s="11">
        <f>(261-23-22-21-23-21-22)/10</f>
        <v>12.9</v>
      </c>
      <c r="M43" s="11"/>
    </row>
    <row r="44" spans="1:13" x14ac:dyDescent="0.2">
      <c r="B44" s="13">
        <f t="shared" si="4"/>
        <v>41821</v>
      </c>
      <c r="C44" s="27" t="s">
        <v>4</v>
      </c>
      <c r="D44" s="15">
        <f>+B44+242</f>
        <v>42063</v>
      </c>
      <c r="E44" s="11">
        <f>175/10</f>
        <v>17.5</v>
      </c>
      <c r="I44" s="13">
        <f>+I43+31</f>
        <v>42036</v>
      </c>
      <c r="J44" s="9" t="s">
        <v>4</v>
      </c>
      <c r="K44" s="15">
        <f t="shared" si="5"/>
        <v>42185</v>
      </c>
      <c r="L44" s="11">
        <f>(261-23-22-21-23-21-22-23)/10</f>
        <v>10.6</v>
      </c>
      <c r="M44" s="11"/>
    </row>
    <row r="45" spans="1:13" x14ac:dyDescent="0.2">
      <c r="B45" s="13">
        <f t="shared" si="4"/>
        <v>41821</v>
      </c>
      <c r="C45" s="27" t="s">
        <v>4</v>
      </c>
      <c r="D45" s="15">
        <f>+B45+273</f>
        <v>42094</v>
      </c>
      <c r="E45" s="11">
        <f>196/10</f>
        <v>19.600000000000001</v>
      </c>
      <c r="I45" s="13">
        <f>+I44+28</f>
        <v>42064</v>
      </c>
      <c r="J45" s="9" t="s">
        <v>4</v>
      </c>
      <c r="K45" s="15">
        <f t="shared" si="5"/>
        <v>42185</v>
      </c>
      <c r="L45" s="11">
        <f>(261-23-22-21-23-21-22-23-20)/10</f>
        <v>8.6</v>
      </c>
      <c r="M45" s="11"/>
    </row>
    <row r="46" spans="1:13" x14ac:dyDescent="0.2">
      <c r="B46" s="13">
        <f t="shared" si="4"/>
        <v>41821</v>
      </c>
      <c r="C46" s="27" t="s">
        <v>4</v>
      </c>
      <c r="D46" s="15">
        <f>+B46+303</f>
        <v>42124</v>
      </c>
      <c r="E46" s="11">
        <f>218/10</f>
        <v>21.8</v>
      </c>
      <c r="I46" s="13">
        <f>+I45+31</f>
        <v>42095</v>
      </c>
      <c r="J46" s="9" t="s">
        <v>4</v>
      </c>
      <c r="K46" s="15">
        <f t="shared" si="5"/>
        <v>42185</v>
      </c>
      <c r="L46" s="11">
        <f>(261-23-22-21-23-21-22-23-20-21)/10</f>
        <v>6.5</v>
      </c>
      <c r="M46" s="11"/>
    </row>
    <row r="47" spans="1:13" x14ac:dyDescent="0.2">
      <c r="B47" s="13">
        <f t="shared" si="4"/>
        <v>41821</v>
      </c>
      <c r="C47" s="27" t="s">
        <v>4</v>
      </c>
      <c r="D47" s="15">
        <f>+B47+334</f>
        <v>42155</v>
      </c>
      <c r="E47" s="11">
        <f>240/10</f>
        <v>24</v>
      </c>
      <c r="I47" s="13">
        <f>+I46+30</f>
        <v>42125</v>
      </c>
      <c r="J47" s="9" t="s">
        <v>4</v>
      </c>
      <c r="K47" s="15">
        <f t="shared" si="5"/>
        <v>42185</v>
      </c>
      <c r="L47" s="11">
        <f>(261-23-22-21-23-21-22-23-20-21-22)/10</f>
        <v>4.3</v>
      </c>
      <c r="M47" s="11"/>
    </row>
    <row r="48" spans="1:13" x14ac:dyDescent="0.2">
      <c r="B48" s="13">
        <f t="shared" si="4"/>
        <v>41821</v>
      </c>
      <c r="C48" s="27" t="s">
        <v>4</v>
      </c>
      <c r="D48" s="15">
        <f>+B48+364</f>
        <v>42185</v>
      </c>
      <c r="E48" s="11">
        <f>261/10</f>
        <v>26.1</v>
      </c>
      <c r="I48" s="13">
        <f>+I47+31</f>
        <v>42156</v>
      </c>
      <c r="J48" s="9" t="s">
        <v>4</v>
      </c>
      <c r="K48" s="15">
        <f t="shared" si="5"/>
        <v>42185</v>
      </c>
      <c r="L48" s="11">
        <f>(261-23-22-21-23-21-22-23-20-21-22-22)/10</f>
        <v>2.1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4B43-A9FC-4FB4-943C-6A6C6E6B7135}">
  <dimension ref="A1:M50"/>
  <sheetViews>
    <sheetView topLeftCell="A4" workbookViewId="0">
      <selection activeCell="F13" sqref="F13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5703125" bestFit="1" customWidth="1"/>
    <col min="12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41456</v>
      </c>
      <c r="C2" s="9" t="s">
        <v>4</v>
      </c>
      <c r="D2" s="10">
        <f>+B2+12</f>
        <v>41468</v>
      </c>
      <c r="E2" s="11">
        <f>+ROUND((D2+1-B2-3)/10,6)</f>
        <v>1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8" si="0">1+D2</f>
        <v>41469</v>
      </c>
      <c r="C3" s="17" t="s">
        <v>4</v>
      </c>
      <c r="D3" s="18">
        <f t="shared" ref="D3:D27" si="1">+B3+13</f>
        <v>41482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41483</v>
      </c>
      <c r="C4" s="9" t="s">
        <v>4</v>
      </c>
      <c r="D4" s="10">
        <f t="shared" si="1"/>
        <v>41496</v>
      </c>
      <c r="E4" s="11">
        <f t="shared" ref="E4:E27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41497</v>
      </c>
      <c r="C5" s="17" t="s">
        <v>4</v>
      </c>
      <c r="D5" s="18">
        <f t="shared" si="1"/>
        <v>41510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41511</v>
      </c>
      <c r="C6" s="9" t="s">
        <v>4</v>
      </c>
      <c r="D6" s="10">
        <f t="shared" si="1"/>
        <v>41524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41525</v>
      </c>
      <c r="C7" s="17" t="s">
        <v>4</v>
      </c>
      <c r="D7" s="18">
        <f t="shared" si="1"/>
        <v>41538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41539</v>
      </c>
      <c r="C8" s="9" t="s">
        <v>4</v>
      </c>
      <c r="D8" s="10">
        <f t="shared" si="1"/>
        <v>41552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41553</v>
      </c>
      <c r="C9" s="17" t="s">
        <v>4</v>
      </c>
      <c r="D9" s="18">
        <f t="shared" si="1"/>
        <v>41566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41567</v>
      </c>
      <c r="C10" s="9" t="s">
        <v>4</v>
      </c>
      <c r="D10" s="10">
        <f t="shared" si="1"/>
        <v>41580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41581</v>
      </c>
      <c r="C11" s="17" t="s">
        <v>4</v>
      </c>
      <c r="D11" s="18">
        <f t="shared" si="1"/>
        <v>41594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41595</v>
      </c>
      <c r="C12" s="9" t="s">
        <v>4</v>
      </c>
      <c r="D12" s="10">
        <f t="shared" si="1"/>
        <v>41608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41609</v>
      </c>
      <c r="C13" s="17" t="s">
        <v>4</v>
      </c>
      <c r="D13" s="18">
        <f t="shared" si="1"/>
        <v>41622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41623</v>
      </c>
      <c r="C14" s="9" t="s">
        <v>4</v>
      </c>
      <c r="D14" s="10">
        <f t="shared" si="1"/>
        <v>41636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41637</v>
      </c>
      <c r="C15" s="17" t="s">
        <v>4</v>
      </c>
      <c r="D15" s="18">
        <f t="shared" si="1"/>
        <v>41650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41637</v>
      </c>
      <c r="J15" s="9" t="s">
        <v>4</v>
      </c>
      <c r="K15" s="15">
        <f>+I15+2</f>
        <v>41639</v>
      </c>
      <c r="L15">
        <f>ROUND((K15-I15)/10,6)</f>
        <v>0.2</v>
      </c>
    </row>
    <row r="16" spans="1:12" x14ac:dyDescent="0.2">
      <c r="B16" s="8">
        <f t="shared" si="0"/>
        <v>41651</v>
      </c>
      <c r="C16" s="9" t="s">
        <v>4</v>
      </c>
      <c r="D16" s="10">
        <f t="shared" si="1"/>
        <v>41664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41640</v>
      </c>
      <c r="J16" s="9" t="s">
        <v>4</v>
      </c>
      <c r="K16" s="15">
        <f>+D15</f>
        <v>41650</v>
      </c>
      <c r="L16">
        <f>ROUND((K16-I16-2)/10,6)</f>
        <v>0.8</v>
      </c>
    </row>
    <row r="17" spans="1:12" x14ac:dyDescent="0.2">
      <c r="B17" s="16">
        <f t="shared" si="0"/>
        <v>41665</v>
      </c>
      <c r="C17" s="17" t="s">
        <v>4</v>
      </c>
      <c r="D17" s="18">
        <f t="shared" si="1"/>
        <v>41678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41679</v>
      </c>
      <c r="C18" s="9" t="s">
        <v>4</v>
      </c>
      <c r="D18" s="10">
        <f t="shared" si="1"/>
        <v>41692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41693</v>
      </c>
      <c r="C19" s="17" t="s">
        <v>4</v>
      </c>
      <c r="D19" s="18">
        <f t="shared" si="1"/>
        <v>41706</v>
      </c>
      <c r="E19" s="19">
        <f t="shared" si="3"/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41707</v>
      </c>
      <c r="C20" s="9" t="s">
        <v>4</v>
      </c>
      <c r="D20" s="10">
        <f t="shared" si="1"/>
        <v>41720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41721</v>
      </c>
      <c r="C21" s="17" t="s">
        <v>4</v>
      </c>
      <c r="D21" s="18">
        <f t="shared" si="1"/>
        <v>41734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41735</v>
      </c>
      <c r="C22" s="9" t="s">
        <v>4</v>
      </c>
      <c r="D22" s="10">
        <f t="shared" si="1"/>
        <v>41748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41749</v>
      </c>
      <c r="C23" s="17" t="s">
        <v>4</v>
      </c>
      <c r="D23" s="18">
        <f t="shared" si="1"/>
        <v>41762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41763</v>
      </c>
      <c r="C24" s="9" t="s">
        <v>4</v>
      </c>
      <c r="D24" s="10">
        <f t="shared" si="1"/>
        <v>41776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41777</v>
      </c>
      <c r="C25" s="17" t="s">
        <v>4</v>
      </c>
      <c r="D25" s="18">
        <f t="shared" si="1"/>
        <v>41790</v>
      </c>
      <c r="E25" s="19">
        <f t="shared" si="3"/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41791</v>
      </c>
      <c r="C26" s="9" t="s">
        <v>4</v>
      </c>
      <c r="D26" s="10">
        <f t="shared" si="1"/>
        <v>41804</v>
      </c>
      <c r="E26" s="11">
        <f t="shared" si="3"/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41805</v>
      </c>
      <c r="C27" s="17" t="s">
        <v>4</v>
      </c>
      <c r="D27" s="18">
        <f t="shared" si="1"/>
        <v>41818</v>
      </c>
      <c r="E27" s="19">
        <f t="shared" si="3"/>
        <v>1</v>
      </c>
      <c r="F27" s="20">
        <f t="shared" si="2"/>
        <v>26</v>
      </c>
      <c r="G27" s="20">
        <v>2</v>
      </c>
    </row>
    <row r="28" spans="1:12" x14ac:dyDescent="0.2">
      <c r="B28" s="8">
        <f t="shared" si="0"/>
        <v>41819</v>
      </c>
      <c r="C28" s="9" t="s">
        <v>4</v>
      </c>
      <c r="D28" s="10">
        <v>41820</v>
      </c>
      <c r="E28" s="11">
        <f>+ROUND((D28+1-B28-1)/10,6)</f>
        <v>0.1</v>
      </c>
      <c r="F28" s="12">
        <f t="shared" si="2"/>
        <v>27</v>
      </c>
      <c r="G28" s="12">
        <v>1</v>
      </c>
      <c r="I28" s="13"/>
      <c r="J28" s="14"/>
      <c r="K28" s="13"/>
    </row>
    <row r="29" spans="1:12" ht="13.5" thickBot="1" x14ac:dyDescent="0.25">
      <c r="E29" s="24">
        <f>SUM(E2:E28)</f>
        <v>26.1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41456</v>
      </c>
      <c r="C33" s="27" t="s">
        <v>4</v>
      </c>
      <c r="D33" s="15">
        <f>+K15</f>
        <v>41639</v>
      </c>
      <c r="E33" s="11">
        <v>13.2</v>
      </c>
      <c r="I33" s="28"/>
    </row>
    <row r="34" spans="1:13" x14ac:dyDescent="0.2">
      <c r="B34" s="13">
        <f>+D33+1</f>
        <v>41640</v>
      </c>
      <c r="C34" s="27" t="s">
        <v>4</v>
      </c>
      <c r="D34" s="15">
        <f>+D28</f>
        <v>41820</v>
      </c>
      <c r="E34" s="11">
        <v>12.9</v>
      </c>
      <c r="I34" s="28"/>
    </row>
    <row r="35" spans="1:13" ht="13.5" thickBot="1" x14ac:dyDescent="0.25">
      <c r="B35" s="13"/>
      <c r="C35" s="25"/>
      <c r="D35" s="15"/>
      <c r="E35" s="24">
        <f>SUM(E33:E34)</f>
        <v>26.1</v>
      </c>
      <c r="I35" s="28"/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41456</v>
      </c>
      <c r="C37" s="27" t="s">
        <v>4</v>
      </c>
      <c r="D37" s="15">
        <f>B37+30</f>
        <v>41486</v>
      </c>
      <c r="E37" s="11">
        <f>23/10</f>
        <v>2.2999999999999998</v>
      </c>
      <c r="H37" s="9"/>
      <c r="I37" s="13">
        <f>+B37</f>
        <v>41456</v>
      </c>
      <c r="J37" s="9" t="s">
        <v>4</v>
      </c>
      <c r="K37" s="15">
        <f>+D48</f>
        <v>41820</v>
      </c>
      <c r="L37" s="11">
        <f>261/10</f>
        <v>26.1</v>
      </c>
    </row>
    <row r="38" spans="1:13" x14ac:dyDescent="0.2">
      <c r="B38" s="13">
        <f t="shared" ref="B38:B48" si="4">+B37</f>
        <v>41456</v>
      </c>
      <c r="C38" s="27" t="s">
        <v>4</v>
      </c>
      <c r="D38" s="15">
        <f>+B38+61</f>
        <v>41517</v>
      </c>
      <c r="E38" s="11">
        <f>45/10</f>
        <v>4.5</v>
      </c>
      <c r="H38" s="9"/>
      <c r="I38" s="13">
        <f>+I37+31</f>
        <v>41487</v>
      </c>
      <c r="J38" s="9" t="s">
        <v>4</v>
      </c>
      <c r="K38" s="15">
        <f t="shared" ref="K38:K48" si="5">+K37</f>
        <v>41820</v>
      </c>
      <c r="L38" s="11">
        <f>(261-23)/10</f>
        <v>23.8</v>
      </c>
      <c r="M38" s="11"/>
    </row>
    <row r="39" spans="1:13" x14ac:dyDescent="0.2">
      <c r="B39" s="13">
        <f t="shared" si="4"/>
        <v>41456</v>
      </c>
      <c r="C39" s="27" t="s">
        <v>4</v>
      </c>
      <c r="D39" s="15">
        <f>+B39+91</f>
        <v>41547</v>
      </c>
      <c r="E39" s="11">
        <f>66/10</f>
        <v>6.6</v>
      </c>
      <c r="H39" s="9"/>
      <c r="I39" s="13">
        <f>+I38+31</f>
        <v>41518</v>
      </c>
      <c r="J39" s="9" t="s">
        <v>4</v>
      </c>
      <c r="K39" s="15">
        <f t="shared" si="5"/>
        <v>41820</v>
      </c>
      <c r="L39" s="11">
        <f>(261-23-22)/10</f>
        <v>21.6</v>
      </c>
      <c r="M39" s="11"/>
    </row>
    <row r="40" spans="1:13" x14ac:dyDescent="0.2">
      <c r="B40" s="13">
        <f t="shared" si="4"/>
        <v>41456</v>
      </c>
      <c r="C40" s="27" t="s">
        <v>4</v>
      </c>
      <c r="D40" s="15">
        <f>+B40+122</f>
        <v>41578</v>
      </c>
      <c r="E40" s="11">
        <f>89/10</f>
        <v>8.9</v>
      </c>
      <c r="H40" s="9"/>
      <c r="I40" s="13">
        <f>+I39+30</f>
        <v>41548</v>
      </c>
      <c r="J40" s="9" t="s">
        <v>4</v>
      </c>
      <c r="K40" s="15">
        <f t="shared" si="5"/>
        <v>41820</v>
      </c>
      <c r="L40" s="11">
        <f>(261-23-22-21)/10</f>
        <v>19.5</v>
      </c>
      <c r="M40" s="11"/>
    </row>
    <row r="41" spans="1:13" x14ac:dyDescent="0.2">
      <c r="B41" s="13">
        <f t="shared" si="4"/>
        <v>41456</v>
      </c>
      <c r="C41" s="27" t="s">
        <v>4</v>
      </c>
      <c r="D41" s="15">
        <f>+B41+152</f>
        <v>41608</v>
      </c>
      <c r="E41" s="11">
        <f>110/10</f>
        <v>11</v>
      </c>
      <c r="H41" s="9"/>
      <c r="I41" s="13">
        <f>+I40+31</f>
        <v>41579</v>
      </c>
      <c r="J41" s="9" t="s">
        <v>4</v>
      </c>
      <c r="K41" s="15">
        <f t="shared" si="5"/>
        <v>41820</v>
      </c>
      <c r="L41" s="11">
        <f>(261-23-22-21-23)/10</f>
        <v>17.2</v>
      </c>
      <c r="M41" s="11"/>
    </row>
    <row r="42" spans="1:13" x14ac:dyDescent="0.2">
      <c r="B42" s="13">
        <f t="shared" si="4"/>
        <v>41456</v>
      </c>
      <c r="C42" s="27" t="s">
        <v>4</v>
      </c>
      <c r="D42" s="15">
        <f>+B42+183</f>
        <v>41639</v>
      </c>
      <c r="E42" s="11">
        <f>132/10</f>
        <v>13.2</v>
      </c>
      <c r="H42" s="9"/>
      <c r="I42" s="13">
        <f>+I41+30</f>
        <v>41609</v>
      </c>
      <c r="J42" s="9" t="s">
        <v>4</v>
      </c>
      <c r="K42" s="15">
        <f t="shared" si="5"/>
        <v>41820</v>
      </c>
      <c r="L42" s="11">
        <f>(261-23-22-21-23-21)/10</f>
        <v>15.1</v>
      </c>
      <c r="M42" s="11"/>
    </row>
    <row r="43" spans="1:13" x14ac:dyDescent="0.2">
      <c r="B43" s="13">
        <f t="shared" si="4"/>
        <v>41456</v>
      </c>
      <c r="C43" s="27" t="s">
        <v>4</v>
      </c>
      <c r="D43" s="15">
        <f>+B43+214</f>
        <v>41670</v>
      </c>
      <c r="E43" s="11">
        <f>155/10</f>
        <v>15.5</v>
      </c>
      <c r="I43" s="13">
        <f>+I42+31</f>
        <v>41640</v>
      </c>
      <c r="J43" s="9" t="s">
        <v>4</v>
      </c>
      <c r="K43" s="15">
        <f t="shared" si="5"/>
        <v>41820</v>
      </c>
      <c r="L43" s="11">
        <f>(261-23-22-21-23-21-22)/10</f>
        <v>12.9</v>
      </c>
      <c r="M43" s="11"/>
    </row>
    <row r="44" spans="1:13" x14ac:dyDescent="0.2">
      <c r="B44" s="13">
        <f t="shared" si="4"/>
        <v>41456</v>
      </c>
      <c r="C44" s="27" t="s">
        <v>4</v>
      </c>
      <c r="D44" s="15">
        <f>+B44+242</f>
        <v>41698</v>
      </c>
      <c r="E44" s="11">
        <f>175/10</f>
        <v>17.5</v>
      </c>
      <c r="I44" s="13">
        <f>+I43+31</f>
        <v>41671</v>
      </c>
      <c r="J44" s="9" t="s">
        <v>4</v>
      </c>
      <c r="K44" s="15">
        <f t="shared" si="5"/>
        <v>41820</v>
      </c>
      <c r="L44" s="11">
        <f>(261-23-22-21-23-21-22-23)/10</f>
        <v>10.6</v>
      </c>
      <c r="M44" s="11"/>
    </row>
    <row r="45" spans="1:13" x14ac:dyDescent="0.2">
      <c r="B45" s="13">
        <f t="shared" si="4"/>
        <v>41456</v>
      </c>
      <c r="C45" s="27" t="s">
        <v>4</v>
      </c>
      <c r="D45" s="15">
        <f>+B45+273</f>
        <v>41729</v>
      </c>
      <c r="E45" s="11">
        <f>196/10</f>
        <v>19.600000000000001</v>
      </c>
      <c r="I45" s="13">
        <f>+I44+28</f>
        <v>41699</v>
      </c>
      <c r="J45" s="9" t="s">
        <v>4</v>
      </c>
      <c r="K45" s="15">
        <f t="shared" si="5"/>
        <v>41820</v>
      </c>
      <c r="L45" s="11">
        <f>(261-23-22-21-23-21-22-23-20)/10</f>
        <v>8.6</v>
      </c>
      <c r="M45" s="11"/>
    </row>
    <row r="46" spans="1:13" x14ac:dyDescent="0.2">
      <c r="B46" s="13">
        <f t="shared" si="4"/>
        <v>41456</v>
      </c>
      <c r="C46" s="27" t="s">
        <v>4</v>
      </c>
      <c r="D46" s="15">
        <f>+B46+303</f>
        <v>41759</v>
      </c>
      <c r="E46" s="11">
        <f>218/10</f>
        <v>21.8</v>
      </c>
      <c r="I46" s="13">
        <f>+I45+31</f>
        <v>41730</v>
      </c>
      <c r="J46" s="9" t="s">
        <v>4</v>
      </c>
      <c r="K46" s="15">
        <f t="shared" si="5"/>
        <v>41820</v>
      </c>
      <c r="L46" s="11">
        <f>(261-23-22-21-23-21-22-23-20-21)/10</f>
        <v>6.5</v>
      </c>
      <c r="M46" s="11"/>
    </row>
    <row r="47" spans="1:13" x14ac:dyDescent="0.2">
      <c r="B47" s="13">
        <f t="shared" si="4"/>
        <v>41456</v>
      </c>
      <c r="C47" s="27" t="s">
        <v>4</v>
      </c>
      <c r="D47" s="15">
        <f>+B47+334</f>
        <v>41790</v>
      </c>
      <c r="E47" s="11">
        <f>240/10</f>
        <v>24</v>
      </c>
      <c r="I47" s="13">
        <f>+I46+30</f>
        <v>41760</v>
      </c>
      <c r="J47" s="9" t="s">
        <v>4</v>
      </c>
      <c r="K47" s="15">
        <f t="shared" si="5"/>
        <v>41820</v>
      </c>
      <c r="L47" s="11">
        <f>(261-23-22-21-23-21-22-23-20-21-22)/10</f>
        <v>4.3</v>
      </c>
      <c r="M47" s="11"/>
    </row>
    <row r="48" spans="1:13" x14ac:dyDescent="0.2">
      <c r="B48" s="13">
        <f t="shared" si="4"/>
        <v>41456</v>
      </c>
      <c r="C48" s="27" t="s">
        <v>4</v>
      </c>
      <c r="D48" s="15">
        <f>+B48+364</f>
        <v>41820</v>
      </c>
      <c r="E48" s="11">
        <f>261/10</f>
        <v>26.1</v>
      </c>
      <c r="I48" s="13">
        <f>+I47+31</f>
        <v>41791</v>
      </c>
      <c r="J48" s="9" t="s">
        <v>4</v>
      </c>
      <c r="K48" s="15">
        <f t="shared" si="5"/>
        <v>41820</v>
      </c>
      <c r="L48" s="11">
        <f>(261-23-22-21-23-21-22-23-20-21-22-22)/10</f>
        <v>2.1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5296-DEBA-498C-9A35-DD1492AF2872}">
  <dimension ref="A1:M50"/>
  <sheetViews>
    <sheetView workbookViewId="0"/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5703125" bestFit="1" customWidth="1"/>
    <col min="12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41091</v>
      </c>
      <c r="C2" s="9" t="s">
        <v>4</v>
      </c>
      <c r="D2" s="10">
        <f>+B2+13</f>
        <v>41104</v>
      </c>
      <c r="E2" s="11">
        <f>+ROUND((D2+1-B2-4)/10,6)</f>
        <v>1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8" si="0">1+D2</f>
        <v>41105</v>
      </c>
      <c r="C3" s="17" t="s">
        <v>4</v>
      </c>
      <c r="D3" s="18">
        <f t="shared" ref="D3:D27" si="1">+B3+13</f>
        <v>41118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41119</v>
      </c>
      <c r="C4" s="9" t="s">
        <v>4</v>
      </c>
      <c r="D4" s="10">
        <f t="shared" si="1"/>
        <v>41132</v>
      </c>
      <c r="E4" s="11">
        <f t="shared" ref="E4:E27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41133</v>
      </c>
      <c r="C5" s="17" t="s">
        <v>4</v>
      </c>
      <c r="D5" s="18">
        <f t="shared" si="1"/>
        <v>41146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41147</v>
      </c>
      <c r="C6" s="9" t="s">
        <v>4</v>
      </c>
      <c r="D6" s="10">
        <f t="shared" si="1"/>
        <v>41160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41161</v>
      </c>
      <c r="C7" s="17" t="s">
        <v>4</v>
      </c>
      <c r="D7" s="18">
        <f t="shared" si="1"/>
        <v>41174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41175</v>
      </c>
      <c r="C8" s="9" t="s">
        <v>4</v>
      </c>
      <c r="D8" s="10">
        <f t="shared" si="1"/>
        <v>41188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41189</v>
      </c>
      <c r="C9" s="17" t="s">
        <v>4</v>
      </c>
      <c r="D9" s="18">
        <f t="shared" si="1"/>
        <v>41202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41203</v>
      </c>
      <c r="C10" s="9" t="s">
        <v>4</v>
      </c>
      <c r="D10" s="10">
        <f t="shared" si="1"/>
        <v>41216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41217</v>
      </c>
      <c r="C11" s="17" t="s">
        <v>4</v>
      </c>
      <c r="D11" s="18">
        <f t="shared" si="1"/>
        <v>41230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41231</v>
      </c>
      <c r="C12" s="9" t="s">
        <v>4</v>
      </c>
      <c r="D12" s="10">
        <f t="shared" si="1"/>
        <v>41244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41245</v>
      </c>
      <c r="C13" s="17" t="s">
        <v>4</v>
      </c>
      <c r="D13" s="18">
        <f t="shared" si="1"/>
        <v>41258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41259</v>
      </c>
      <c r="C14" s="9" t="s">
        <v>4</v>
      </c>
      <c r="D14" s="10">
        <f t="shared" si="1"/>
        <v>41272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41273</v>
      </c>
      <c r="C15" s="17" t="s">
        <v>4</v>
      </c>
      <c r="D15" s="18">
        <f t="shared" si="1"/>
        <v>41286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41273</v>
      </c>
      <c r="J15" s="9" t="s">
        <v>4</v>
      </c>
      <c r="K15" s="15">
        <f>+I15+1</f>
        <v>41274</v>
      </c>
      <c r="L15">
        <f>ROUND((K15-I15)/10,6)</f>
        <v>0.1</v>
      </c>
    </row>
    <row r="16" spans="1:12" x14ac:dyDescent="0.2">
      <c r="B16" s="8">
        <f t="shared" si="0"/>
        <v>41287</v>
      </c>
      <c r="C16" s="9" t="s">
        <v>4</v>
      </c>
      <c r="D16" s="10">
        <f t="shared" si="1"/>
        <v>41300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41275</v>
      </c>
      <c r="J16" s="9" t="s">
        <v>4</v>
      </c>
      <c r="K16" s="15">
        <f>+D15</f>
        <v>41286</v>
      </c>
      <c r="L16">
        <f>ROUND((K16-I16-2)/10,6)</f>
        <v>0.9</v>
      </c>
    </row>
    <row r="17" spans="1:12" x14ac:dyDescent="0.2">
      <c r="B17" s="16">
        <f t="shared" si="0"/>
        <v>41301</v>
      </c>
      <c r="C17" s="17" t="s">
        <v>4</v>
      </c>
      <c r="D17" s="18">
        <f t="shared" si="1"/>
        <v>41314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41315</v>
      </c>
      <c r="C18" s="9" t="s">
        <v>4</v>
      </c>
      <c r="D18" s="10">
        <f t="shared" si="1"/>
        <v>41328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41329</v>
      </c>
      <c r="C19" s="17" t="s">
        <v>4</v>
      </c>
      <c r="D19" s="18">
        <f t="shared" si="1"/>
        <v>41342</v>
      </c>
      <c r="E19" s="19">
        <f t="shared" si="3"/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41343</v>
      </c>
      <c r="C20" s="9" t="s">
        <v>4</v>
      </c>
      <c r="D20" s="10">
        <f t="shared" si="1"/>
        <v>41356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41357</v>
      </c>
      <c r="C21" s="17" t="s">
        <v>4</v>
      </c>
      <c r="D21" s="18">
        <f t="shared" si="1"/>
        <v>41370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41371</v>
      </c>
      <c r="C22" s="9" t="s">
        <v>4</v>
      </c>
      <c r="D22" s="10">
        <f t="shared" si="1"/>
        <v>41384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41385</v>
      </c>
      <c r="C23" s="17" t="s">
        <v>4</v>
      </c>
      <c r="D23" s="18">
        <f t="shared" si="1"/>
        <v>41398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41399</v>
      </c>
      <c r="C24" s="9" t="s">
        <v>4</v>
      </c>
      <c r="D24" s="10">
        <f t="shared" si="1"/>
        <v>41412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41413</v>
      </c>
      <c r="C25" s="17" t="s">
        <v>4</v>
      </c>
      <c r="D25" s="18">
        <f t="shared" si="1"/>
        <v>41426</v>
      </c>
      <c r="E25" s="19">
        <f t="shared" si="3"/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41427</v>
      </c>
      <c r="C26" s="9" t="s">
        <v>4</v>
      </c>
      <c r="D26" s="10">
        <f t="shared" si="1"/>
        <v>41440</v>
      </c>
      <c r="E26" s="11">
        <f t="shared" si="3"/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41441</v>
      </c>
      <c r="C27" s="17" t="s">
        <v>4</v>
      </c>
      <c r="D27" s="18">
        <f t="shared" si="1"/>
        <v>41454</v>
      </c>
      <c r="E27" s="19">
        <f t="shared" si="3"/>
        <v>1</v>
      </c>
      <c r="F27" s="20">
        <f t="shared" si="2"/>
        <v>26</v>
      </c>
      <c r="G27" s="20">
        <v>2</v>
      </c>
    </row>
    <row r="28" spans="1:12" x14ac:dyDescent="0.2">
      <c r="B28" s="8">
        <f t="shared" si="0"/>
        <v>41455</v>
      </c>
      <c r="C28" s="9" t="s">
        <v>4</v>
      </c>
      <c r="D28" s="10">
        <v>41455</v>
      </c>
      <c r="E28" s="11">
        <f>+ROUND((D28+1-B28-1)/10,6)</f>
        <v>0</v>
      </c>
      <c r="F28" s="12">
        <f t="shared" si="2"/>
        <v>27</v>
      </c>
      <c r="G28" s="12">
        <v>1</v>
      </c>
      <c r="I28" s="13"/>
      <c r="J28" s="14"/>
      <c r="K28" s="13"/>
    </row>
    <row r="29" spans="1:12" ht="13.5" thickBot="1" x14ac:dyDescent="0.25">
      <c r="E29" s="24">
        <f>SUM(E2:E28)</f>
        <v>26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41091</v>
      </c>
      <c r="C33" s="27" t="s">
        <v>4</v>
      </c>
      <c r="D33" s="15">
        <f>+K15</f>
        <v>41274</v>
      </c>
      <c r="E33" s="11">
        <v>13.1</v>
      </c>
      <c r="I33" s="28"/>
    </row>
    <row r="34" spans="1:13" x14ac:dyDescent="0.2">
      <c r="B34" s="13">
        <f>+D33+1</f>
        <v>41275</v>
      </c>
      <c r="C34" s="27" t="s">
        <v>4</v>
      </c>
      <c r="D34" s="15">
        <f>+D28</f>
        <v>41455</v>
      </c>
      <c r="E34" s="11">
        <v>12.9</v>
      </c>
      <c r="I34" s="28"/>
    </row>
    <row r="35" spans="1:13" ht="13.5" thickBot="1" x14ac:dyDescent="0.25">
      <c r="B35" s="13"/>
      <c r="C35" s="25"/>
      <c r="D35" s="15"/>
      <c r="E35" s="24">
        <f>SUM(E33:E34)</f>
        <v>26</v>
      </c>
      <c r="I35" s="28"/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41091</v>
      </c>
      <c r="C37" s="27" t="s">
        <v>4</v>
      </c>
      <c r="D37" s="15">
        <f>B37+30</f>
        <v>41121</v>
      </c>
      <c r="E37" s="11">
        <f>22/10</f>
        <v>2.2000000000000002</v>
      </c>
      <c r="H37" s="9"/>
      <c r="I37" s="13">
        <f>+B37</f>
        <v>41091</v>
      </c>
      <c r="J37" s="9" t="s">
        <v>4</v>
      </c>
      <c r="K37" s="15">
        <f>+D48</f>
        <v>41455</v>
      </c>
      <c r="L37" s="11">
        <f>260/10</f>
        <v>26</v>
      </c>
    </row>
    <row r="38" spans="1:13" x14ac:dyDescent="0.2">
      <c r="B38" s="13">
        <f t="shared" ref="B38:B48" si="4">+B37</f>
        <v>41091</v>
      </c>
      <c r="C38" s="27" t="s">
        <v>4</v>
      </c>
      <c r="D38" s="15">
        <f>+B38+61</f>
        <v>41152</v>
      </c>
      <c r="E38" s="11">
        <f>45/10</f>
        <v>4.5</v>
      </c>
      <c r="H38" s="9"/>
      <c r="I38" s="13">
        <f>+I37+31</f>
        <v>41122</v>
      </c>
      <c r="J38" s="9" t="s">
        <v>4</v>
      </c>
      <c r="K38" s="15">
        <f t="shared" ref="K38:K48" si="5">+K37</f>
        <v>41455</v>
      </c>
      <c r="L38" s="11">
        <f>(260-22)/10</f>
        <v>23.8</v>
      </c>
      <c r="M38" s="11"/>
    </row>
    <row r="39" spans="1:13" x14ac:dyDescent="0.2">
      <c r="B39" s="13">
        <f t="shared" si="4"/>
        <v>41091</v>
      </c>
      <c r="C39" s="27" t="s">
        <v>4</v>
      </c>
      <c r="D39" s="15">
        <f>+B39+91</f>
        <v>41182</v>
      </c>
      <c r="E39" s="11">
        <f>65/10</f>
        <v>6.5</v>
      </c>
      <c r="H39" s="9"/>
      <c r="I39" s="13">
        <f>+I38+31</f>
        <v>41153</v>
      </c>
      <c r="J39" s="9" t="s">
        <v>4</v>
      </c>
      <c r="K39" s="15">
        <f t="shared" si="5"/>
        <v>41455</v>
      </c>
      <c r="L39" s="11">
        <f>(260-22-23)/10</f>
        <v>21.5</v>
      </c>
      <c r="M39" s="11"/>
    </row>
    <row r="40" spans="1:13" x14ac:dyDescent="0.2">
      <c r="B40" s="13">
        <f t="shared" si="4"/>
        <v>41091</v>
      </c>
      <c r="C40" s="27" t="s">
        <v>4</v>
      </c>
      <c r="D40" s="15">
        <f>+B40+122</f>
        <v>41213</v>
      </c>
      <c r="E40" s="11">
        <f>88/10</f>
        <v>8.8000000000000007</v>
      </c>
      <c r="H40" s="9"/>
      <c r="I40" s="13">
        <f>+I39+30</f>
        <v>41183</v>
      </c>
      <c r="J40" s="9" t="s">
        <v>4</v>
      </c>
      <c r="K40" s="15">
        <f t="shared" si="5"/>
        <v>41455</v>
      </c>
      <c r="L40" s="11">
        <f>(260-22-23-20)/10</f>
        <v>19.5</v>
      </c>
      <c r="M40" s="11"/>
    </row>
    <row r="41" spans="1:13" x14ac:dyDescent="0.2">
      <c r="B41" s="13">
        <f t="shared" si="4"/>
        <v>41091</v>
      </c>
      <c r="C41" s="27" t="s">
        <v>4</v>
      </c>
      <c r="D41" s="15">
        <f>+B41+152</f>
        <v>41243</v>
      </c>
      <c r="E41" s="11">
        <f>110/10</f>
        <v>11</v>
      </c>
      <c r="H41" s="9"/>
      <c r="I41" s="13">
        <f>+I40+31</f>
        <v>41214</v>
      </c>
      <c r="J41" s="9" t="s">
        <v>4</v>
      </c>
      <c r="K41" s="15">
        <f t="shared" si="5"/>
        <v>41455</v>
      </c>
      <c r="L41" s="11">
        <f>(260-22-23-20-23)/10</f>
        <v>17.2</v>
      </c>
      <c r="M41" s="11"/>
    </row>
    <row r="42" spans="1:13" x14ac:dyDescent="0.2">
      <c r="B42" s="13">
        <f t="shared" si="4"/>
        <v>41091</v>
      </c>
      <c r="C42" s="27" t="s">
        <v>4</v>
      </c>
      <c r="D42" s="15">
        <f>+B42+183</f>
        <v>41274</v>
      </c>
      <c r="E42" s="11">
        <f>131/10</f>
        <v>13.1</v>
      </c>
      <c r="H42" s="9"/>
      <c r="I42" s="13">
        <f>+I41+30</f>
        <v>41244</v>
      </c>
      <c r="J42" s="9" t="s">
        <v>4</v>
      </c>
      <c r="K42" s="15">
        <f t="shared" si="5"/>
        <v>41455</v>
      </c>
      <c r="L42" s="11">
        <f>(260-22-23-20-23-22)/10</f>
        <v>15</v>
      </c>
      <c r="M42" s="11"/>
    </row>
    <row r="43" spans="1:13" x14ac:dyDescent="0.2">
      <c r="B43" s="13">
        <f t="shared" si="4"/>
        <v>41091</v>
      </c>
      <c r="C43" s="27" t="s">
        <v>4</v>
      </c>
      <c r="D43" s="15">
        <f>+B43+214</f>
        <v>41305</v>
      </c>
      <c r="E43" s="11">
        <f>154/10</f>
        <v>15.4</v>
      </c>
      <c r="I43" s="13">
        <f>+I42+31</f>
        <v>41275</v>
      </c>
      <c r="J43" s="9" t="s">
        <v>4</v>
      </c>
      <c r="K43" s="15">
        <f t="shared" si="5"/>
        <v>41455</v>
      </c>
      <c r="L43" s="11">
        <f>(260-22-23-20-22-23-21)/10</f>
        <v>12.9</v>
      </c>
      <c r="M43" s="11"/>
    </row>
    <row r="44" spans="1:13" x14ac:dyDescent="0.2">
      <c r="B44" s="13">
        <f t="shared" si="4"/>
        <v>41091</v>
      </c>
      <c r="C44" s="27" t="s">
        <v>4</v>
      </c>
      <c r="D44" s="15">
        <f>+B44+242</f>
        <v>41333</v>
      </c>
      <c r="E44" s="11">
        <f>174/10</f>
        <v>17.399999999999999</v>
      </c>
      <c r="I44" s="13">
        <f>+I43+31</f>
        <v>41306</v>
      </c>
      <c r="J44" s="9" t="s">
        <v>4</v>
      </c>
      <c r="K44" s="15">
        <f t="shared" si="5"/>
        <v>41455</v>
      </c>
      <c r="L44" s="11">
        <f>(260-22-23-20-23-21-21-23)/10</f>
        <v>10.7</v>
      </c>
      <c r="M44" s="11"/>
    </row>
    <row r="45" spans="1:13" x14ac:dyDescent="0.2">
      <c r="B45" s="13">
        <f t="shared" si="4"/>
        <v>41091</v>
      </c>
      <c r="C45" s="27" t="s">
        <v>4</v>
      </c>
      <c r="D45" s="15">
        <f>+B45+273</f>
        <v>41364</v>
      </c>
      <c r="E45" s="11">
        <f>195/10</f>
        <v>19.5</v>
      </c>
      <c r="I45" s="13">
        <f>+I44+28</f>
        <v>41334</v>
      </c>
      <c r="J45" s="9" t="s">
        <v>4</v>
      </c>
      <c r="K45" s="15">
        <f t="shared" si="5"/>
        <v>41455</v>
      </c>
      <c r="L45" s="11">
        <f>(260-22-23-20-23-22-22-20-21)/10</f>
        <v>8.6999999999999993</v>
      </c>
      <c r="M45" s="11"/>
    </row>
    <row r="46" spans="1:13" x14ac:dyDescent="0.2">
      <c r="B46" s="13">
        <f t="shared" si="4"/>
        <v>41091</v>
      </c>
      <c r="C46" s="27" t="s">
        <v>4</v>
      </c>
      <c r="D46" s="15">
        <f>+B46+303</f>
        <v>41394</v>
      </c>
      <c r="E46" s="11">
        <f>217/10</f>
        <v>21.7</v>
      </c>
      <c r="I46" s="13">
        <f>+I45+31</f>
        <v>41365</v>
      </c>
      <c r="J46" s="9" t="s">
        <v>4</v>
      </c>
      <c r="K46" s="15">
        <f t="shared" si="5"/>
        <v>41455</v>
      </c>
      <c r="L46" s="11">
        <f>(260-22-23-20-23-22-21-20-21-22)/10</f>
        <v>6.6</v>
      </c>
      <c r="M46" s="11"/>
    </row>
    <row r="47" spans="1:13" x14ac:dyDescent="0.2">
      <c r="B47" s="13">
        <f t="shared" si="4"/>
        <v>41091</v>
      </c>
      <c r="C47" s="27" t="s">
        <v>4</v>
      </c>
      <c r="D47" s="15">
        <f>+B47+334</f>
        <v>41425</v>
      </c>
      <c r="E47" s="11">
        <f>240/10</f>
        <v>24</v>
      </c>
      <c r="I47" s="13">
        <f>+I46+30</f>
        <v>41395</v>
      </c>
      <c r="J47" s="9" t="s">
        <v>4</v>
      </c>
      <c r="K47" s="15">
        <f t="shared" si="5"/>
        <v>41455</v>
      </c>
      <c r="L47" s="11">
        <f>(260-22-23-20-23-22-21-20-21-22-23)/10</f>
        <v>4.3</v>
      </c>
      <c r="M47" s="11"/>
    </row>
    <row r="48" spans="1:13" x14ac:dyDescent="0.2">
      <c r="B48" s="13">
        <f t="shared" si="4"/>
        <v>41091</v>
      </c>
      <c r="C48" s="27" t="s">
        <v>4</v>
      </c>
      <c r="D48" s="15">
        <f>+B48+364</f>
        <v>41455</v>
      </c>
      <c r="E48" s="11">
        <f>260/10</f>
        <v>26</v>
      </c>
      <c r="I48" s="13">
        <f>+I47+31</f>
        <v>41426</v>
      </c>
      <c r="J48" s="9" t="s">
        <v>4</v>
      </c>
      <c r="K48" s="15">
        <f t="shared" si="5"/>
        <v>41455</v>
      </c>
      <c r="L48" s="11">
        <f>(260-22-23-20-23-22-21-23-20-22-23-21)/10</f>
        <v>2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A837-B748-40BB-A089-EEFAA2A8A6FB}">
  <dimension ref="A1:M50"/>
  <sheetViews>
    <sheetView workbookViewId="0">
      <selection activeCell="O32" sqref="O32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42578125" bestFit="1" customWidth="1"/>
    <col min="12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40725</v>
      </c>
      <c r="C2" s="9" t="s">
        <v>4</v>
      </c>
      <c r="D2" s="10">
        <f>+B2+1</f>
        <v>40726</v>
      </c>
      <c r="E2" s="11">
        <f>+ROUND((D2+1-B2-1)/10,6)</f>
        <v>0.1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8" si="0">1+D2</f>
        <v>40727</v>
      </c>
      <c r="C3" s="17" t="s">
        <v>4</v>
      </c>
      <c r="D3" s="18">
        <f t="shared" ref="D3:D27" si="1">+B3+13</f>
        <v>40740</v>
      </c>
      <c r="E3" s="19">
        <f t="shared" ref="E3:E27" si="2">+ROUND((D3+1-B3-4)/10,6)</f>
        <v>1</v>
      </c>
      <c r="F3" s="20">
        <f t="shared" ref="F3:F28" si="3">+F2+1</f>
        <v>2</v>
      </c>
      <c r="G3" s="20">
        <v>26</v>
      </c>
      <c r="I3" s="13"/>
      <c r="K3" s="15"/>
    </row>
    <row r="4" spans="1:12" x14ac:dyDescent="0.2">
      <c r="B4" s="8">
        <f t="shared" si="0"/>
        <v>40741</v>
      </c>
      <c r="C4" s="9" t="s">
        <v>4</v>
      </c>
      <c r="D4" s="10">
        <f t="shared" si="1"/>
        <v>40754</v>
      </c>
      <c r="E4" s="11">
        <f t="shared" si="2"/>
        <v>1</v>
      </c>
      <c r="F4" s="12">
        <f t="shared" si="3"/>
        <v>3</v>
      </c>
      <c r="G4" s="12">
        <v>25</v>
      </c>
    </row>
    <row r="5" spans="1:12" x14ac:dyDescent="0.2">
      <c r="B5" s="16">
        <f t="shared" si="0"/>
        <v>40755</v>
      </c>
      <c r="C5" s="17" t="s">
        <v>4</v>
      </c>
      <c r="D5" s="18">
        <f t="shared" si="1"/>
        <v>40768</v>
      </c>
      <c r="E5" s="19">
        <f t="shared" si="2"/>
        <v>1</v>
      </c>
      <c r="F5" s="20">
        <f t="shared" si="3"/>
        <v>4</v>
      </c>
      <c r="G5" s="20">
        <v>24</v>
      </c>
    </row>
    <row r="6" spans="1:12" x14ac:dyDescent="0.2">
      <c r="B6" s="8">
        <f t="shared" si="0"/>
        <v>40769</v>
      </c>
      <c r="C6" s="9" t="s">
        <v>4</v>
      </c>
      <c r="D6" s="10">
        <f t="shared" si="1"/>
        <v>40782</v>
      </c>
      <c r="E6" s="11">
        <f t="shared" si="2"/>
        <v>1</v>
      </c>
      <c r="F6" s="12">
        <f t="shared" si="3"/>
        <v>5</v>
      </c>
      <c r="G6" s="12">
        <v>23</v>
      </c>
    </row>
    <row r="7" spans="1:12" x14ac:dyDescent="0.2">
      <c r="B7" s="16">
        <f t="shared" si="0"/>
        <v>40783</v>
      </c>
      <c r="C7" s="17" t="s">
        <v>4</v>
      </c>
      <c r="D7" s="18">
        <f t="shared" si="1"/>
        <v>40796</v>
      </c>
      <c r="E7" s="19">
        <f t="shared" si="2"/>
        <v>1</v>
      </c>
      <c r="F7" s="20">
        <f t="shared" si="3"/>
        <v>6</v>
      </c>
      <c r="G7" s="20">
        <v>22</v>
      </c>
    </row>
    <row r="8" spans="1:12" x14ac:dyDescent="0.2">
      <c r="B8" s="8">
        <f t="shared" si="0"/>
        <v>40797</v>
      </c>
      <c r="C8" s="9" t="s">
        <v>4</v>
      </c>
      <c r="D8" s="10">
        <f t="shared" si="1"/>
        <v>40810</v>
      </c>
      <c r="E8" s="11">
        <f t="shared" si="2"/>
        <v>1</v>
      </c>
      <c r="F8" s="12">
        <f t="shared" si="3"/>
        <v>7</v>
      </c>
      <c r="G8" s="12">
        <v>21</v>
      </c>
    </row>
    <row r="9" spans="1:12" x14ac:dyDescent="0.2">
      <c r="B9" s="16">
        <f t="shared" si="0"/>
        <v>40811</v>
      </c>
      <c r="C9" s="17" t="s">
        <v>4</v>
      </c>
      <c r="D9" s="18">
        <f t="shared" si="1"/>
        <v>40824</v>
      </c>
      <c r="E9" s="19">
        <f t="shared" si="2"/>
        <v>1</v>
      </c>
      <c r="F9" s="20">
        <f t="shared" si="3"/>
        <v>8</v>
      </c>
      <c r="G9" s="20">
        <v>20</v>
      </c>
    </row>
    <row r="10" spans="1:12" x14ac:dyDescent="0.2">
      <c r="B10" s="8">
        <f t="shared" si="0"/>
        <v>40825</v>
      </c>
      <c r="C10" s="9" t="s">
        <v>4</v>
      </c>
      <c r="D10" s="10">
        <f t="shared" si="1"/>
        <v>40838</v>
      </c>
      <c r="E10" s="11">
        <f t="shared" si="2"/>
        <v>1</v>
      </c>
      <c r="F10" s="12">
        <f t="shared" si="3"/>
        <v>9</v>
      </c>
      <c r="G10" s="12">
        <v>19</v>
      </c>
    </row>
    <row r="11" spans="1:12" x14ac:dyDescent="0.2">
      <c r="B11" s="16">
        <f t="shared" si="0"/>
        <v>40839</v>
      </c>
      <c r="C11" s="17" t="s">
        <v>4</v>
      </c>
      <c r="D11" s="18">
        <f t="shared" si="1"/>
        <v>40852</v>
      </c>
      <c r="E11" s="19">
        <f t="shared" si="2"/>
        <v>1</v>
      </c>
      <c r="F11" s="20">
        <f t="shared" si="3"/>
        <v>10</v>
      </c>
      <c r="G11" s="20">
        <v>18</v>
      </c>
    </row>
    <row r="12" spans="1:12" x14ac:dyDescent="0.2">
      <c r="B12" s="8">
        <f t="shared" si="0"/>
        <v>40853</v>
      </c>
      <c r="C12" s="9" t="s">
        <v>4</v>
      </c>
      <c r="D12" s="10">
        <f t="shared" si="1"/>
        <v>40866</v>
      </c>
      <c r="E12" s="11">
        <f t="shared" si="2"/>
        <v>1</v>
      </c>
      <c r="F12" s="12">
        <f t="shared" si="3"/>
        <v>11</v>
      </c>
      <c r="G12" s="12">
        <v>17</v>
      </c>
    </row>
    <row r="13" spans="1:12" x14ac:dyDescent="0.2">
      <c r="B13" s="16">
        <f t="shared" si="0"/>
        <v>40867</v>
      </c>
      <c r="C13" s="17" t="s">
        <v>4</v>
      </c>
      <c r="D13" s="18">
        <f t="shared" si="1"/>
        <v>40880</v>
      </c>
      <c r="E13" s="19">
        <f t="shared" si="2"/>
        <v>1</v>
      </c>
      <c r="F13" s="20">
        <f t="shared" si="3"/>
        <v>12</v>
      </c>
      <c r="G13" s="20">
        <v>16</v>
      </c>
    </row>
    <row r="14" spans="1:12" x14ac:dyDescent="0.2">
      <c r="B14" s="8">
        <f t="shared" si="0"/>
        <v>40881</v>
      </c>
      <c r="C14" s="9" t="s">
        <v>4</v>
      </c>
      <c r="D14" s="10">
        <f t="shared" si="1"/>
        <v>40894</v>
      </c>
      <c r="E14" s="11">
        <f t="shared" si="2"/>
        <v>1</v>
      </c>
      <c r="F14" s="12">
        <f t="shared" si="3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33" t="s">
        <v>5</v>
      </c>
      <c r="B15" s="16">
        <f t="shared" si="0"/>
        <v>40895</v>
      </c>
      <c r="C15" s="17" t="s">
        <v>4</v>
      </c>
      <c r="D15" s="18">
        <f t="shared" si="1"/>
        <v>40908</v>
      </c>
      <c r="E15" s="19">
        <f t="shared" si="2"/>
        <v>1</v>
      </c>
      <c r="F15" s="20">
        <f t="shared" si="3"/>
        <v>14</v>
      </c>
      <c r="G15" s="20">
        <v>14</v>
      </c>
      <c r="H15" s="34" t="s">
        <v>5</v>
      </c>
      <c r="I15" s="35">
        <f>+B15</f>
        <v>40895</v>
      </c>
      <c r="J15" s="36" t="s">
        <v>4</v>
      </c>
      <c r="K15" s="37">
        <f>+I15+13</f>
        <v>40908</v>
      </c>
      <c r="L15" s="33">
        <f>ROUND((K15-I15-3)/10,6)</f>
        <v>1</v>
      </c>
    </row>
    <row r="16" spans="1:12" x14ac:dyDescent="0.2">
      <c r="B16" s="8">
        <f t="shared" si="0"/>
        <v>40909</v>
      </c>
      <c r="C16" s="9" t="s">
        <v>4</v>
      </c>
      <c r="D16" s="10">
        <f t="shared" si="1"/>
        <v>40922</v>
      </c>
      <c r="E16" s="11">
        <f t="shared" si="2"/>
        <v>1</v>
      </c>
      <c r="F16" s="12">
        <f t="shared" si="3"/>
        <v>15</v>
      </c>
      <c r="G16" s="12">
        <v>13</v>
      </c>
      <c r="H16" s="29"/>
      <c r="I16" s="35">
        <f>+K15+1</f>
        <v>40909</v>
      </c>
      <c r="J16" s="36" t="s">
        <v>4</v>
      </c>
      <c r="K16" s="37">
        <f>+D15</f>
        <v>40908</v>
      </c>
      <c r="L16" s="33">
        <f>ROUND((K16-I16)/10,6)</f>
        <v>-0.1</v>
      </c>
    </row>
    <row r="17" spans="1:12" x14ac:dyDescent="0.2">
      <c r="B17" s="16">
        <f t="shared" si="0"/>
        <v>40923</v>
      </c>
      <c r="C17" s="17" t="s">
        <v>4</v>
      </c>
      <c r="D17" s="18">
        <f t="shared" si="1"/>
        <v>40936</v>
      </c>
      <c r="E17" s="19">
        <f t="shared" si="2"/>
        <v>1</v>
      </c>
      <c r="F17" s="20">
        <f t="shared" si="3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40937</v>
      </c>
      <c r="C18" s="9" t="s">
        <v>4</v>
      </c>
      <c r="D18" s="10">
        <f t="shared" si="1"/>
        <v>40950</v>
      </c>
      <c r="E18" s="11">
        <f t="shared" si="2"/>
        <v>1</v>
      </c>
      <c r="F18" s="12">
        <f t="shared" si="3"/>
        <v>17</v>
      </c>
      <c r="G18" s="12">
        <v>11</v>
      </c>
    </row>
    <row r="19" spans="1:12" x14ac:dyDescent="0.2">
      <c r="B19" s="16">
        <f t="shared" si="0"/>
        <v>40951</v>
      </c>
      <c r="C19" s="17" t="s">
        <v>4</v>
      </c>
      <c r="D19" s="18">
        <f t="shared" si="1"/>
        <v>40964</v>
      </c>
      <c r="E19" s="19">
        <f t="shared" si="2"/>
        <v>1</v>
      </c>
      <c r="F19" s="20">
        <f t="shared" si="3"/>
        <v>18</v>
      </c>
      <c r="G19" s="20">
        <v>10</v>
      </c>
    </row>
    <row r="20" spans="1:12" x14ac:dyDescent="0.2">
      <c r="B20" s="8">
        <f t="shared" si="0"/>
        <v>40965</v>
      </c>
      <c r="C20" s="9" t="s">
        <v>4</v>
      </c>
      <c r="D20" s="10">
        <f t="shared" si="1"/>
        <v>40978</v>
      </c>
      <c r="E20" s="11">
        <f t="shared" si="2"/>
        <v>1</v>
      </c>
      <c r="F20" s="12">
        <f t="shared" si="3"/>
        <v>19</v>
      </c>
      <c r="G20" s="12">
        <v>9</v>
      </c>
    </row>
    <row r="21" spans="1:12" x14ac:dyDescent="0.2">
      <c r="B21" s="16">
        <f t="shared" si="0"/>
        <v>40979</v>
      </c>
      <c r="C21" s="17" t="s">
        <v>4</v>
      </c>
      <c r="D21" s="18">
        <f t="shared" si="1"/>
        <v>40992</v>
      </c>
      <c r="E21" s="19">
        <f t="shared" si="2"/>
        <v>1</v>
      </c>
      <c r="F21" s="20">
        <f t="shared" si="3"/>
        <v>20</v>
      </c>
      <c r="G21" s="20">
        <v>8</v>
      </c>
    </row>
    <row r="22" spans="1:12" x14ac:dyDescent="0.2">
      <c r="B22" s="8">
        <f t="shared" si="0"/>
        <v>40993</v>
      </c>
      <c r="C22" s="9" t="s">
        <v>4</v>
      </c>
      <c r="D22" s="10">
        <f t="shared" si="1"/>
        <v>41006</v>
      </c>
      <c r="E22" s="11">
        <f t="shared" si="2"/>
        <v>1</v>
      </c>
      <c r="F22" s="12">
        <f t="shared" si="3"/>
        <v>21</v>
      </c>
      <c r="G22" s="12">
        <v>7</v>
      </c>
    </row>
    <row r="23" spans="1:12" x14ac:dyDescent="0.2">
      <c r="B23" s="16">
        <f t="shared" si="0"/>
        <v>41007</v>
      </c>
      <c r="C23" s="17" t="s">
        <v>4</v>
      </c>
      <c r="D23" s="18">
        <f t="shared" si="1"/>
        <v>41020</v>
      </c>
      <c r="E23" s="19">
        <f t="shared" si="2"/>
        <v>1</v>
      </c>
      <c r="F23" s="20">
        <f t="shared" si="3"/>
        <v>22</v>
      </c>
      <c r="G23" s="20">
        <v>6</v>
      </c>
    </row>
    <row r="24" spans="1:12" x14ac:dyDescent="0.2">
      <c r="B24" s="8">
        <f t="shared" si="0"/>
        <v>41021</v>
      </c>
      <c r="C24" s="9" t="s">
        <v>4</v>
      </c>
      <c r="D24" s="10">
        <f t="shared" si="1"/>
        <v>41034</v>
      </c>
      <c r="E24" s="11">
        <f t="shared" si="2"/>
        <v>1</v>
      </c>
      <c r="F24" s="12">
        <f t="shared" si="3"/>
        <v>23</v>
      </c>
      <c r="G24" s="12">
        <v>5</v>
      </c>
    </row>
    <row r="25" spans="1:12" x14ac:dyDescent="0.2">
      <c r="B25" s="16">
        <f t="shared" si="0"/>
        <v>41035</v>
      </c>
      <c r="C25" s="17" t="s">
        <v>4</v>
      </c>
      <c r="D25" s="18">
        <f t="shared" si="1"/>
        <v>41048</v>
      </c>
      <c r="E25" s="19">
        <f t="shared" si="2"/>
        <v>1</v>
      </c>
      <c r="F25" s="20">
        <f t="shared" si="3"/>
        <v>24</v>
      </c>
      <c r="G25" s="20">
        <v>4</v>
      </c>
    </row>
    <row r="26" spans="1:12" x14ac:dyDescent="0.2">
      <c r="B26" s="8">
        <f t="shared" si="0"/>
        <v>41049</v>
      </c>
      <c r="C26" s="9" t="s">
        <v>4</v>
      </c>
      <c r="D26" s="10">
        <f t="shared" si="1"/>
        <v>41062</v>
      </c>
      <c r="E26" s="11">
        <f t="shared" si="2"/>
        <v>1</v>
      </c>
      <c r="F26" s="12">
        <f t="shared" si="3"/>
        <v>25</v>
      </c>
      <c r="G26" s="12">
        <v>3</v>
      </c>
    </row>
    <row r="27" spans="1:12" x14ac:dyDescent="0.2">
      <c r="B27" s="16">
        <f t="shared" si="0"/>
        <v>41063</v>
      </c>
      <c r="C27" s="17" t="s">
        <v>4</v>
      </c>
      <c r="D27" s="18">
        <f t="shared" si="1"/>
        <v>41076</v>
      </c>
      <c r="E27" s="19">
        <f t="shared" si="2"/>
        <v>1</v>
      </c>
      <c r="F27" s="20">
        <f t="shared" si="3"/>
        <v>26</v>
      </c>
      <c r="G27" s="20">
        <v>2</v>
      </c>
    </row>
    <row r="28" spans="1:12" x14ac:dyDescent="0.2">
      <c r="B28" s="8">
        <f t="shared" si="0"/>
        <v>41077</v>
      </c>
      <c r="C28" s="9" t="s">
        <v>4</v>
      </c>
      <c r="D28" s="10">
        <v>41090</v>
      </c>
      <c r="E28" s="11">
        <f>+ROUND((D28+1-B28-4)/10,6)</f>
        <v>1</v>
      </c>
      <c r="F28" s="12">
        <f t="shared" si="3"/>
        <v>27</v>
      </c>
      <c r="G28" s="12">
        <v>1</v>
      </c>
      <c r="I28" s="13"/>
      <c r="J28" s="14"/>
      <c r="K28" s="13"/>
    </row>
    <row r="29" spans="1:12" ht="13.5" thickBot="1" x14ac:dyDescent="0.25">
      <c r="E29" s="24">
        <f>SUM(E2:E28)</f>
        <v>26.1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40725</v>
      </c>
      <c r="C33" s="27" t="s">
        <v>4</v>
      </c>
      <c r="D33" s="15">
        <f>+K15</f>
        <v>40908</v>
      </c>
      <c r="E33" s="11">
        <v>13.1</v>
      </c>
      <c r="I33" s="28"/>
    </row>
    <row r="34" spans="1:13" x14ac:dyDescent="0.2">
      <c r="B34" s="13">
        <f>+D33+1</f>
        <v>40909</v>
      </c>
      <c r="C34" s="27" t="s">
        <v>4</v>
      </c>
      <c r="D34" s="15">
        <f>+D28</f>
        <v>41090</v>
      </c>
      <c r="E34" s="11">
        <v>13</v>
      </c>
      <c r="I34" s="28"/>
    </row>
    <row r="35" spans="1:13" ht="13.5" thickBot="1" x14ac:dyDescent="0.25">
      <c r="B35" s="13"/>
      <c r="C35" s="25"/>
      <c r="D35" s="15"/>
      <c r="E35" s="24">
        <f>SUM(E33:E34)</f>
        <v>26.1</v>
      </c>
      <c r="I35" s="28"/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40725</v>
      </c>
      <c r="C37" s="27" t="s">
        <v>4</v>
      </c>
      <c r="D37" s="15">
        <f>B37+30</f>
        <v>40755</v>
      </c>
      <c r="E37" s="11">
        <f>21/10</f>
        <v>2.1</v>
      </c>
      <c r="H37" s="9"/>
      <c r="I37" s="13">
        <f>+B37</f>
        <v>40725</v>
      </c>
      <c r="J37" s="9" t="s">
        <v>4</v>
      </c>
      <c r="K37" s="15">
        <f>+D48</f>
        <v>41090</v>
      </c>
      <c r="L37" s="11">
        <f>261/10</f>
        <v>26.1</v>
      </c>
    </row>
    <row r="38" spans="1:13" x14ac:dyDescent="0.2">
      <c r="B38" s="13">
        <f t="shared" ref="B38:B48" si="4">+B37</f>
        <v>40725</v>
      </c>
      <c r="C38" s="27" t="s">
        <v>4</v>
      </c>
      <c r="D38" s="15">
        <f>+B38+61</f>
        <v>40786</v>
      </c>
      <c r="E38" s="11">
        <f>44/10</f>
        <v>4.4000000000000004</v>
      </c>
      <c r="H38" s="9"/>
      <c r="I38" s="13">
        <f>+I37+31</f>
        <v>40756</v>
      </c>
      <c r="J38" s="9" t="s">
        <v>4</v>
      </c>
      <c r="K38" s="15">
        <f t="shared" ref="K38:K48" si="5">+K37</f>
        <v>41090</v>
      </c>
      <c r="L38" s="11">
        <f>(261-21)/10</f>
        <v>24</v>
      </c>
      <c r="M38" s="11"/>
    </row>
    <row r="39" spans="1:13" x14ac:dyDescent="0.2">
      <c r="B39" s="13">
        <f t="shared" si="4"/>
        <v>40725</v>
      </c>
      <c r="C39" s="27" t="s">
        <v>4</v>
      </c>
      <c r="D39" s="15">
        <f>+B39+91</f>
        <v>40816</v>
      </c>
      <c r="E39" s="11">
        <f>66/10</f>
        <v>6.6</v>
      </c>
      <c r="H39" s="9"/>
      <c r="I39" s="13">
        <f>+I38+31</f>
        <v>40787</v>
      </c>
      <c r="J39" s="9" t="s">
        <v>4</v>
      </c>
      <c r="K39" s="15">
        <f t="shared" si="5"/>
        <v>41090</v>
      </c>
      <c r="L39" s="11">
        <f>(261-21-23)/10</f>
        <v>21.7</v>
      </c>
      <c r="M39" s="11"/>
    </row>
    <row r="40" spans="1:13" x14ac:dyDescent="0.2">
      <c r="B40" s="13">
        <f t="shared" si="4"/>
        <v>40725</v>
      </c>
      <c r="C40" s="27" t="s">
        <v>4</v>
      </c>
      <c r="D40" s="15">
        <f>+B40+122</f>
        <v>40847</v>
      </c>
      <c r="E40" s="11">
        <f>87/10</f>
        <v>8.6999999999999993</v>
      </c>
      <c r="H40" s="9"/>
      <c r="I40" s="13">
        <f>+I39+30</f>
        <v>40817</v>
      </c>
      <c r="J40" s="9" t="s">
        <v>4</v>
      </c>
      <c r="K40" s="15">
        <f t="shared" si="5"/>
        <v>41090</v>
      </c>
      <c r="L40" s="11">
        <f>(261-21-23-22)/10</f>
        <v>19.5</v>
      </c>
      <c r="M40" s="11"/>
    </row>
    <row r="41" spans="1:13" x14ac:dyDescent="0.2">
      <c r="B41" s="13">
        <f t="shared" si="4"/>
        <v>40725</v>
      </c>
      <c r="C41" s="27" t="s">
        <v>4</v>
      </c>
      <c r="D41" s="15">
        <f>+B41+152</f>
        <v>40877</v>
      </c>
      <c r="E41" s="11">
        <f>109/10</f>
        <v>10.9</v>
      </c>
      <c r="H41" s="9"/>
      <c r="I41" s="13">
        <f>+I40+31</f>
        <v>40848</v>
      </c>
      <c r="J41" s="9" t="s">
        <v>4</v>
      </c>
      <c r="K41" s="15">
        <f t="shared" si="5"/>
        <v>41090</v>
      </c>
      <c r="L41" s="11">
        <f>(261-21-23-22-21)/10</f>
        <v>17.399999999999999</v>
      </c>
      <c r="M41" s="11"/>
    </row>
    <row r="42" spans="1:13" x14ac:dyDescent="0.2">
      <c r="B42" s="13">
        <f t="shared" si="4"/>
        <v>40725</v>
      </c>
      <c r="C42" s="27" t="s">
        <v>4</v>
      </c>
      <c r="D42" s="15">
        <f>+B42+183</f>
        <v>40908</v>
      </c>
      <c r="E42" s="11">
        <f>131/10</f>
        <v>13.1</v>
      </c>
      <c r="H42" s="9"/>
      <c r="I42" s="13">
        <f>+I41+30</f>
        <v>40878</v>
      </c>
      <c r="J42" s="9" t="s">
        <v>4</v>
      </c>
      <c r="K42" s="15">
        <f t="shared" si="5"/>
        <v>41090</v>
      </c>
      <c r="L42" s="11">
        <f>(261-21-23-22-21-22)/10</f>
        <v>15.2</v>
      </c>
      <c r="M42" s="11"/>
    </row>
    <row r="43" spans="1:13" x14ac:dyDescent="0.2">
      <c r="B43" s="13">
        <f t="shared" si="4"/>
        <v>40725</v>
      </c>
      <c r="C43" s="27" t="s">
        <v>4</v>
      </c>
      <c r="D43" s="15">
        <f>+B43+214</f>
        <v>40939</v>
      </c>
      <c r="E43" s="11">
        <f>153/10</f>
        <v>15.3</v>
      </c>
      <c r="I43" s="13">
        <f>+I42+31</f>
        <v>40909</v>
      </c>
      <c r="J43" s="9" t="s">
        <v>4</v>
      </c>
      <c r="K43" s="15">
        <f t="shared" si="5"/>
        <v>41090</v>
      </c>
      <c r="L43" s="11">
        <f>(261-21-23-22-21-22-22)/10</f>
        <v>13</v>
      </c>
      <c r="M43" s="11"/>
    </row>
    <row r="44" spans="1:13" x14ac:dyDescent="0.2">
      <c r="B44" s="13">
        <f t="shared" si="4"/>
        <v>40725</v>
      </c>
      <c r="C44" s="27" t="s">
        <v>4</v>
      </c>
      <c r="D44" s="15">
        <f>+B44+243</f>
        <v>40968</v>
      </c>
      <c r="E44" s="11">
        <f>174/10</f>
        <v>17.399999999999999</v>
      </c>
      <c r="I44" s="13">
        <f>+I43+31</f>
        <v>40940</v>
      </c>
      <c r="J44" s="9" t="s">
        <v>4</v>
      </c>
      <c r="K44" s="15">
        <f t="shared" si="5"/>
        <v>41090</v>
      </c>
      <c r="L44" s="11">
        <f>(261-21-23-22-21-22-22-22)/10</f>
        <v>10.8</v>
      </c>
      <c r="M44" s="11"/>
    </row>
    <row r="45" spans="1:13" x14ac:dyDescent="0.2">
      <c r="B45" s="13">
        <f t="shared" si="4"/>
        <v>40725</v>
      </c>
      <c r="C45" s="27" t="s">
        <v>4</v>
      </c>
      <c r="D45" s="15">
        <f>+B45+274</f>
        <v>40999</v>
      </c>
      <c r="E45" s="11">
        <f>196/10</f>
        <v>19.600000000000001</v>
      </c>
      <c r="I45" s="13">
        <f>+I44+29</f>
        <v>40969</v>
      </c>
      <c r="J45" s="9" t="s">
        <v>4</v>
      </c>
      <c r="K45" s="15">
        <f t="shared" si="5"/>
        <v>41090</v>
      </c>
      <c r="L45" s="11">
        <f>(261-21-23-22-21-22-22-21-22)/10</f>
        <v>8.6999999999999993</v>
      </c>
      <c r="M45" s="11"/>
    </row>
    <row r="46" spans="1:13" x14ac:dyDescent="0.2">
      <c r="B46" s="13">
        <f t="shared" si="4"/>
        <v>40725</v>
      </c>
      <c r="C46" s="27" t="s">
        <v>4</v>
      </c>
      <c r="D46" s="15">
        <f>+B46+304</f>
        <v>41029</v>
      </c>
      <c r="E46" s="11">
        <f>217/10</f>
        <v>21.7</v>
      </c>
      <c r="I46" s="13">
        <f>+I45+31</f>
        <v>41000</v>
      </c>
      <c r="J46" s="9" t="s">
        <v>4</v>
      </c>
      <c r="K46" s="15">
        <f t="shared" si="5"/>
        <v>41090</v>
      </c>
      <c r="L46" s="11">
        <f>(261-21-23-22-21-22-22-22-21-22)/10</f>
        <v>6.5</v>
      </c>
      <c r="M46" s="11"/>
    </row>
    <row r="47" spans="1:13" x14ac:dyDescent="0.2">
      <c r="B47" s="13">
        <f t="shared" si="4"/>
        <v>40725</v>
      </c>
      <c r="C47" s="27" t="s">
        <v>4</v>
      </c>
      <c r="D47" s="15">
        <f>+B47+335</f>
        <v>41060</v>
      </c>
      <c r="E47" s="11">
        <f>240/10</f>
        <v>24</v>
      </c>
      <c r="I47" s="13">
        <f>+I46+30</f>
        <v>41030</v>
      </c>
      <c r="J47" s="9" t="s">
        <v>4</v>
      </c>
      <c r="K47" s="15">
        <f t="shared" si="5"/>
        <v>41090</v>
      </c>
      <c r="L47" s="11">
        <f>(261-21-23-22-21-22-22-22-21-22-21)/10</f>
        <v>4.4000000000000004</v>
      </c>
      <c r="M47" s="11"/>
    </row>
    <row r="48" spans="1:13" x14ac:dyDescent="0.2">
      <c r="B48" s="13">
        <f t="shared" si="4"/>
        <v>40725</v>
      </c>
      <c r="C48" s="27" t="s">
        <v>4</v>
      </c>
      <c r="D48" s="15">
        <f>+B48+365</f>
        <v>41090</v>
      </c>
      <c r="E48" s="11">
        <f>261/10</f>
        <v>26.1</v>
      </c>
      <c r="I48" s="13">
        <f>+I47+31</f>
        <v>41061</v>
      </c>
      <c r="J48" s="9" t="s">
        <v>4</v>
      </c>
      <c r="K48" s="15">
        <f t="shared" si="5"/>
        <v>41090</v>
      </c>
      <c r="L48" s="11">
        <f>(261-21-23-22-21-22-22-22-21-22-21-23)/10</f>
        <v>2.1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A34B-F6F6-48E4-ACCA-A9D18AE2D41D}">
  <dimension ref="A1:L48"/>
  <sheetViews>
    <sheetView topLeftCell="A16" workbookViewId="0">
      <selection activeCell="L39" sqref="L39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40360</v>
      </c>
      <c r="C2" s="9" t="s">
        <v>4</v>
      </c>
      <c r="D2" s="10">
        <f>+B2+2</f>
        <v>40362</v>
      </c>
      <c r="E2" s="11">
        <f>+ROUND((D2+1-B2-1)/10,6)</f>
        <v>0.2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40363</v>
      </c>
      <c r="C3" s="17" t="s">
        <v>4</v>
      </c>
      <c r="D3" s="18">
        <f t="shared" ref="D3:D27" si="1">+B3+13</f>
        <v>40376</v>
      </c>
      <c r="E3" s="19">
        <f t="shared" ref="E3:E27" si="2">+ROUND((D3+1-B3-4)/10,6)</f>
        <v>1</v>
      </c>
      <c r="F3" s="20">
        <f t="shared" ref="F3:F28" si="3">+F2+1</f>
        <v>2</v>
      </c>
      <c r="G3" s="20">
        <v>25</v>
      </c>
      <c r="I3" s="13"/>
      <c r="K3" s="15"/>
    </row>
    <row r="4" spans="1:12" x14ac:dyDescent="0.2">
      <c r="B4" s="8">
        <f t="shared" si="0"/>
        <v>40377</v>
      </c>
      <c r="C4" s="9" t="s">
        <v>4</v>
      </c>
      <c r="D4" s="10">
        <f t="shared" si="1"/>
        <v>40390</v>
      </c>
      <c r="E4" s="11">
        <f t="shared" si="2"/>
        <v>1</v>
      </c>
      <c r="F4" s="12">
        <f t="shared" si="3"/>
        <v>3</v>
      </c>
      <c r="G4" s="12">
        <v>24</v>
      </c>
    </row>
    <row r="5" spans="1:12" x14ac:dyDescent="0.2">
      <c r="B5" s="16">
        <f t="shared" si="0"/>
        <v>40391</v>
      </c>
      <c r="C5" s="17" t="s">
        <v>4</v>
      </c>
      <c r="D5" s="18">
        <f t="shared" si="1"/>
        <v>40404</v>
      </c>
      <c r="E5" s="19">
        <f t="shared" si="2"/>
        <v>1</v>
      </c>
      <c r="F5" s="20">
        <f t="shared" si="3"/>
        <v>4</v>
      </c>
      <c r="G5" s="20">
        <v>23</v>
      </c>
    </row>
    <row r="6" spans="1:12" x14ac:dyDescent="0.2">
      <c r="B6" s="8">
        <f t="shared" si="0"/>
        <v>40405</v>
      </c>
      <c r="C6" s="9" t="s">
        <v>4</v>
      </c>
      <c r="D6" s="10">
        <f t="shared" si="1"/>
        <v>40418</v>
      </c>
      <c r="E6" s="11">
        <f t="shared" si="2"/>
        <v>1</v>
      </c>
      <c r="F6" s="12">
        <f t="shared" si="3"/>
        <v>5</v>
      </c>
      <c r="G6" s="12">
        <v>22</v>
      </c>
    </row>
    <row r="7" spans="1:12" x14ac:dyDescent="0.2">
      <c r="B7" s="16">
        <f t="shared" si="0"/>
        <v>40419</v>
      </c>
      <c r="C7" s="17" t="s">
        <v>4</v>
      </c>
      <c r="D7" s="18">
        <f t="shared" si="1"/>
        <v>40432</v>
      </c>
      <c r="E7" s="19">
        <f t="shared" si="2"/>
        <v>1</v>
      </c>
      <c r="F7" s="20">
        <f t="shared" si="3"/>
        <v>6</v>
      </c>
      <c r="G7" s="20">
        <v>21</v>
      </c>
    </row>
    <row r="8" spans="1:12" x14ac:dyDescent="0.2">
      <c r="B8" s="8">
        <f t="shared" si="0"/>
        <v>40433</v>
      </c>
      <c r="C8" s="9" t="s">
        <v>4</v>
      </c>
      <c r="D8" s="10">
        <f t="shared" si="1"/>
        <v>40446</v>
      </c>
      <c r="E8" s="11">
        <f t="shared" si="2"/>
        <v>1</v>
      </c>
      <c r="F8" s="12">
        <f t="shared" si="3"/>
        <v>7</v>
      </c>
      <c r="G8" s="12">
        <v>20</v>
      </c>
    </row>
    <row r="9" spans="1:12" x14ac:dyDescent="0.2">
      <c r="B9" s="16">
        <f t="shared" si="0"/>
        <v>40447</v>
      </c>
      <c r="C9" s="17" t="s">
        <v>4</v>
      </c>
      <c r="D9" s="18">
        <f t="shared" si="1"/>
        <v>40460</v>
      </c>
      <c r="E9" s="19">
        <f t="shared" si="2"/>
        <v>1</v>
      </c>
      <c r="F9" s="20">
        <f t="shared" si="3"/>
        <v>8</v>
      </c>
      <c r="G9" s="20">
        <v>19</v>
      </c>
    </row>
    <row r="10" spans="1:12" x14ac:dyDescent="0.2">
      <c r="B10" s="8">
        <f t="shared" si="0"/>
        <v>40461</v>
      </c>
      <c r="C10" s="9" t="s">
        <v>4</v>
      </c>
      <c r="D10" s="10">
        <f t="shared" si="1"/>
        <v>40474</v>
      </c>
      <c r="E10" s="11">
        <f t="shared" si="2"/>
        <v>1</v>
      </c>
      <c r="F10" s="12">
        <f t="shared" si="3"/>
        <v>9</v>
      </c>
      <c r="G10" s="12">
        <v>18</v>
      </c>
    </row>
    <row r="11" spans="1:12" x14ac:dyDescent="0.2">
      <c r="B11" s="16">
        <f t="shared" si="0"/>
        <v>40475</v>
      </c>
      <c r="C11" s="17" t="s">
        <v>4</v>
      </c>
      <c r="D11" s="18">
        <f t="shared" si="1"/>
        <v>40488</v>
      </c>
      <c r="E11" s="19">
        <f t="shared" si="2"/>
        <v>1</v>
      </c>
      <c r="F11" s="20">
        <f t="shared" si="3"/>
        <v>10</v>
      </c>
      <c r="G11" s="20">
        <v>17</v>
      </c>
    </row>
    <row r="12" spans="1:12" x14ac:dyDescent="0.2">
      <c r="B12" s="8">
        <f t="shared" si="0"/>
        <v>40489</v>
      </c>
      <c r="C12" s="9" t="s">
        <v>4</v>
      </c>
      <c r="D12" s="10">
        <f t="shared" si="1"/>
        <v>40502</v>
      </c>
      <c r="E12" s="11">
        <f t="shared" si="2"/>
        <v>1</v>
      </c>
      <c r="F12" s="12">
        <f t="shared" si="3"/>
        <v>11</v>
      </c>
      <c r="G12" s="12">
        <v>16</v>
      </c>
    </row>
    <row r="13" spans="1:12" x14ac:dyDescent="0.2">
      <c r="B13" s="16">
        <f t="shared" si="0"/>
        <v>40503</v>
      </c>
      <c r="C13" s="17" t="s">
        <v>4</v>
      </c>
      <c r="D13" s="18">
        <f t="shared" si="1"/>
        <v>40516</v>
      </c>
      <c r="E13" s="19">
        <f t="shared" si="2"/>
        <v>1</v>
      </c>
      <c r="F13" s="20">
        <f t="shared" si="3"/>
        <v>12</v>
      </c>
      <c r="G13" s="20">
        <v>15</v>
      </c>
    </row>
    <row r="14" spans="1:12" x14ac:dyDescent="0.2">
      <c r="B14" s="8">
        <f t="shared" si="0"/>
        <v>40517</v>
      </c>
      <c r="C14" s="9" t="s">
        <v>4</v>
      </c>
      <c r="D14" s="10">
        <f t="shared" si="1"/>
        <v>40530</v>
      </c>
      <c r="E14" s="11">
        <f t="shared" si="2"/>
        <v>1</v>
      </c>
      <c r="F14" s="12">
        <f t="shared" si="3"/>
        <v>13</v>
      </c>
      <c r="G14" s="12">
        <v>14</v>
      </c>
    </row>
    <row r="15" spans="1:12" x14ac:dyDescent="0.2">
      <c r="A15" t="s">
        <v>5</v>
      </c>
      <c r="B15" s="16">
        <f t="shared" si="0"/>
        <v>40531</v>
      </c>
      <c r="C15" s="17" t="s">
        <v>4</v>
      </c>
      <c r="D15" s="18">
        <f t="shared" si="1"/>
        <v>40544</v>
      </c>
      <c r="E15" s="19">
        <f t="shared" si="2"/>
        <v>1</v>
      </c>
      <c r="F15" s="20">
        <f t="shared" si="3"/>
        <v>14</v>
      </c>
      <c r="G15" s="20">
        <v>13</v>
      </c>
      <c r="H15" s="21" t="s">
        <v>5</v>
      </c>
      <c r="I15" s="13">
        <f>+B15</f>
        <v>40531</v>
      </c>
      <c r="J15" s="9" t="s">
        <v>4</v>
      </c>
      <c r="K15" s="15">
        <f>+I15+11</f>
        <v>40542</v>
      </c>
      <c r="L15">
        <f>ROUND((K15-I15-2)/10,6)</f>
        <v>0.9</v>
      </c>
    </row>
    <row r="16" spans="1:12" x14ac:dyDescent="0.2">
      <c r="B16" s="8">
        <f t="shared" si="0"/>
        <v>40545</v>
      </c>
      <c r="C16" s="9" t="s">
        <v>4</v>
      </c>
      <c r="D16" s="10">
        <f t="shared" si="1"/>
        <v>40558</v>
      </c>
      <c r="E16" s="11">
        <f t="shared" si="2"/>
        <v>1</v>
      </c>
      <c r="F16" s="12">
        <f t="shared" si="3"/>
        <v>15</v>
      </c>
      <c r="G16" s="12">
        <v>12</v>
      </c>
      <c r="I16" s="13">
        <f>+K15+1</f>
        <v>40543</v>
      </c>
      <c r="J16" s="9" t="s">
        <v>4</v>
      </c>
      <c r="K16" s="15">
        <f>+D15</f>
        <v>40544</v>
      </c>
      <c r="L16">
        <f>ROUND((K16-I16)/10,6)</f>
        <v>0.1</v>
      </c>
    </row>
    <row r="17" spans="1:11" x14ac:dyDescent="0.2">
      <c r="B17" s="16">
        <f t="shared" si="0"/>
        <v>40559</v>
      </c>
      <c r="C17" s="17" t="s">
        <v>4</v>
      </c>
      <c r="D17" s="18">
        <f t="shared" si="1"/>
        <v>40572</v>
      </c>
      <c r="E17" s="19">
        <f t="shared" si="2"/>
        <v>1</v>
      </c>
      <c r="F17" s="20">
        <f t="shared" si="3"/>
        <v>16</v>
      </c>
      <c r="G17" s="20">
        <v>11</v>
      </c>
    </row>
    <row r="18" spans="1:11" x14ac:dyDescent="0.2">
      <c r="B18" s="8">
        <f t="shared" si="0"/>
        <v>40573</v>
      </c>
      <c r="C18" s="9" t="s">
        <v>4</v>
      </c>
      <c r="D18" s="10">
        <f t="shared" si="1"/>
        <v>40586</v>
      </c>
      <c r="E18" s="11">
        <f t="shared" si="2"/>
        <v>1</v>
      </c>
      <c r="F18" s="12">
        <f t="shared" si="3"/>
        <v>17</v>
      </c>
      <c r="G18" s="12">
        <v>10</v>
      </c>
    </row>
    <row r="19" spans="1:11" x14ac:dyDescent="0.2">
      <c r="B19" s="16">
        <f t="shared" si="0"/>
        <v>40587</v>
      </c>
      <c r="C19" s="17" t="s">
        <v>4</v>
      </c>
      <c r="D19" s="18">
        <f t="shared" si="1"/>
        <v>40600</v>
      </c>
      <c r="E19" s="19">
        <f t="shared" si="2"/>
        <v>1</v>
      </c>
      <c r="F19" s="20">
        <f t="shared" si="3"/>
        <v>18</v>
      </c>
      <c r="G19" s="20">
        <v>9</v>
      </c>
    </row>
    <row r="20" spans="1:11" x14ac:dyDescent="0.2">
      <c r="B20" s="8">
        <f t="shared" si="0"/>
        <v>40601</v>
      </c>
      <c r="C20" s="9" t="s">
        <v>4</v>
      </c>
      <c r="D20" s="10">
        <f t="shared" si="1"/>
        <v>40614</v>
      </c>
      <c r="E20" s="11">
        <f t="shared" si="2"/>
        <v>1</v>
      </c>
      <c r="F20" s="12">
        <f t="shared" si="3"/>
        <v>19</v>
      </c>
      <c r="G20" s="12">
        <v>8</v>
      </c>
    </row>
    <row r="21" spans="1:11" x14ac:dyDescent="0.2">
      <c r="B21" s="16">
        <f t="shared" si="0"/>
        <v>40615</v>
      </c>
      <c r="C21" s="17" t="s">
        <v>4</v>
      </c>
      <c r="D21" s="18">
        <f t="shared" si="1"/>
        <v>40628</v>
      </c>
      <c r="E21" s="19">
        <f t="shared" si="2"/>
        <v>1</v>
      </c>
      <c r="F21" s="20">
        <f t="shared" si="3"/>
        <v>20</v>
      </c>
      <c r="G21" s="20">
        <v>7</v>
      </c>
    </row>
    <row r="22" spans="1:11" x14ac:dyDescent="0.2">
      <c r="B22" s="8">
        <f t="shared" si="0"/>
        <v>40629</v>
      </c>
      <c r="C22" s="9" t="s">
        <v>4</v>
      </c>
      <c r="D22" s="10">
        <f t="shared" si="1"/>
        <v>40642</v>
      </c>
      <c r="E22" s="11">
        <f t="shared" si="2"/>
        <v>1</v>
      </c>
      <c r="F22" s="12">
        <f t="shared" si="3"/>
        <v>21</v>
      </c>
      <c r="G22" s="12">
        <v>6</v>
      </c>
    </row>
    <row r="23" spans="1:11" x14ac:dyDescent="0.2">
      <c r="B23" s="16">
        <f t="shared" si="0"/>
        <v>40643</v>
      </c>
      <c r="C23" s="17" t="s">
        <v>4</v>
      </c>
      <c r="D23" s="18">
        <f t="shared" si="1"/>
        <v>40656</v>
      </c>
      <c r="E23" s="19">
        <f t="shared" si="2"/>
        <v>1</v>
      </c>
      <c r="F23" s="20">
        <f t="shared" si="3"/>
        <v>22</v>
      </c>
      <c r="G23" s="20">
        <v>5</v>
      </c>
    </row>
    <row r="24" spans="1:11" x14ac:dyDescent="0.2">
      <c r="B24" s="8">
        <f t="shared" si="0"/>
        <v>40657</v>
      </c>
      <c r="C24" s="9" t="s">
        <v>4</v>
      </c>
      <c r="D24" s="10">
        <f t="shared" si="1"/>
        <v>40670</v>
      </c>
      <c r="E24" s="11">
        <f t="shared" si="2"/>
        <v>1</v>
      </c>
      <c r="F24" s="12">
        <f t="shared" si="3"/>
        <v>23</v>
      </c>
      <c r="G24" s="12">
        <v>4</v>
      </c>
    </row>
    <row r="25" spans="1:11" x14ac:dyDescent="0.2">
      <c r="B25" s="16">
        <f t="shared" si="0"/>
        <v>40671</v>
      </c>
      <c r="C25" s="17" t="s">
        <v>4</v>
      </c>
      <c r="D25" s="18">
        <f t="shared" si="1"/>
        <v>40684</v>
      </c>
      <c r="E25" s="19">
        <f t="shared" si="2"/>
        <v>1</v>
      </c>
      <c r="F25" s="20">
        <f t="shared" si="3"/>
        <v>24</v>
      </c>
      <c r="G25" s="20">
        <v>3</v>
      </c>
    </row>
    <row r="26" spans="1:11" x14ac:dyDescent="0.2">
      <c r="B26" s="8">
        <f t="shared" si="0"/>
        <v>40685</v>
      </c>
      <c r="C26" s="9" t="s">
        <v>4</v>
      </c>
      <c r="D26" s="10">
        <f t="shared" si="1"/>
        <v>40698</v>
      </c>
      <c r="E26" s="11">
        <f t="shared" si="2"/>
        <v>1</v>
      </c>
      <c r="F26" s="12">
        <f t="shared" si="3"/>
        <v>25</v>
      </c>
      <c r="G26" s="12">
        <v>2</v>
      </c>
    </row>
    <row r="27" spans="1:11" x14ac:dyDescent="0.2">
      <c r="B27" s="16">
        <f t="shared" si="0"/>
        <v>40699</v>
      </c>
      <c r="C27" s="17" t="s">
        <v>4</v>
      </c>
      <c r="D27" s="18">
        <f t="shared" si="1"/>
        <v>40712</v>
      </c>
      <c r="E27" s="19">
        <f t="shared" si="2"/>
        <v>1</v>
      </c>
      <c r="F27" s="20">
        <f t="shared" si="3"/>
        <v>26</v>
      </c>
      <c r="G27" s="20">
        <v>1</v>
      </c>
    </row>
    <row r="28" spans="1:11" x14ac:dyDescent="0.2">
      <c r="B28" s="8">
        <f t="shared" si="0"/>
        <v>40713</v>
      </c>
      <c r="C28" s="9" t="s">
        <v>4</v>
      </c>
      <c r="D28" s="10">
        <v>40724</v>
      </c>
      <c r="E28" s="11">
        <f>+ROUND((D28+1-B28-3)/10,6)</f>
        <v>0.9</v>
      </c>
      <c r="F28" s="12">
        <f t="shared" si="3"/>
        <v>27</v>
      </c>
      <c r="I28" s="13"/>
      <c r="J28" s="14"/>
      <c r="K28" s="13"/>
    </row>
    <row r="29" spans="1:11" ht="13.5" thickBot="1" x14ac:dyDescent="0.25">
      <c r="E29" s="24">
        <f>SUM(E2:E28)</f>
        <v>26.099999999999998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40360</v>
      </c>
      <c r="C33" s="27" t="s">
        <v>4</v>
      </c>
      <c r="D33" s="15">
        <f>+K15</f>
        <v>40542</v>
      </c>
      <c r="E33" s="11">
        <v>13.2</v>
      </c>
      <c r="I33" s="28"/>
    </row>
    <row r="34" spans="1:12" x14ac:dyDescent="0.2">
      <c r="B34" s="13">
        <f>+D33+1</f>
        <v>40543</v>
      </c>
      <c r="C34" s="27" t="s">
        <v>4</v>
      </c>
      <c r="D34" s="15">
        <f>+D28</f>
        <v>40724</v>
      </c>
      <c r="E34" s="11">
        <v>12.9</v>
      </c>
      <c r="I34" s="28"/>
    </row>
    <row r="35" spans="1:12" ht="13.5" thickBot="1" x14ac:dyDescent="0.25">
      <c r="B35" s="13"/>
      <c r="C35" s="25"/>
      <c r="D35" s="15"/>
      <c r="E35" s="24">
        <f>SUM(E33:E34)</f>
        <v>26.1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40360</v>
      </c>
      <c r="C37" s="27" t="s">
        <v>4</v>
      </c>
      <c r="D37" s="15">
        <f>B37+30</f>
        <v>40390</v>
      </c>
      <c r="E37" s="11">
        <f>23/10</f>
        <v>2.2999999999999998</v>
      </c>
      <c r="H37" s="9"/>
      <c r="I37" s="13">
        <f>+B37</f>
        <v>40360</v>
      </c>
      <c r="J37" s="9" t="s">
        <v>4</v>
      </c>
      <c r="K37" s="15">
        <f>+D48</f>
        <v>40724</v>
      </c>
      <c r="L37" s="11">
        <f>261/10</f>
        <v>26.1</v>
      </c>
    </row>
    <row r="38" spans="1:12" x14ac:dyDescent="0.2">
      <c r="B38" s="13">
        <f t="shared" ref="B38:B48" si="4">+B37</f>
        <v>40360</v>
      </c>
      <c r="C38" s="27" t="s">
        <v>4</v>
      </c>
      <c r="D38" s="15">
        <f>+B38+61</f>
        <v>40421</v>
      </c>
      <c r="E38" s="11">
        <f>44/10</f>
        <v>4.4000000000000004</v>
      </c>
      <c r="H38" s="9"/>
      <c r="I38" s="13">
        <f>+I37+31</f>
        <v>40391</v>
      </c>
      <c r="J38" s="9" t="s">
        <v>4</v>
      </c>
      <c r="K38" s="15">
        <f t="shared" ref="K38:K48" si="5">+K37</f>
        <v>40724</v>
      </c>
      <c r="L38" s="11">
        <f>(261-23)/10</f>
        <v>23.8</v>
      </c>
    </row>
    <row r="39" spans="1:12" x14ac:dyDescent="0.2">
      <c r="B39" s="13">
        <f t="shared" si="4"/>
        <v>40360</v>
      </c>
      <c r="C39" s="27" t="s">
        <v>4</v>
      </c>
      <c r="D39" s="15">
        <f>+B39+91</f>
        <v>40451</v>
      </c>
      <c r="E39" s="11">
        <f>66/10</f>
        <v>6.6</v>
      </c>
      <c r="H39" s="9"/>
      <c r="I39" s="13">
        <f>+I38+31</f>
        <v>40422</v>
      </c>
      <c r="J39" s="9" t="s">
        <v>4</v>
      </c>
      <c r="K39" s="15">
        <f t="shared" si="5"/>
        <v>40724</v>
      </c>
      <c r="L39" s="11">
        <f>(261-23-21)/10</f>
        <v>21.7</v>
      </c>
    </row>
    <row r="40" spans="1:12" x14ac:dyDescent="0.2">
      <c r="B40" s="13">
        <f t="shared" si="4"/>
        <v>40360</v>
      </c>
      <c r="C40" s="27" t="s">
        <v>4</v>
      </c>
      <c r="D40" s="15">
        <f>+B40+122</f>
        <v>40482</v>
      </c>
      <c r="E40" s="11">
        <f>88/10</f>
        <v>8.8000000000000007</v>
      </c>
      <c r="H40" s="9"/>
      <c r="I40" s="13">
        <f>+I39+30</f>
        <v>40452</v>
      </c>
      <c r="J40" s="9" t="s">
        <v>4</v>
      </c>
      <c r="K40" s="15">
        <f t="shared" si="5"/>
        <v>40724</v>
      </c>
      <c r="L40" s="11">
        <f>(261-23-21-22)/10</f>
        <v>19.5</v>
      </c>
    </row>
    <row r="41" spans="1:12" x14ac:dyDescent="0.2">
      <c r="B41" s="13">
        <f t="shared" si="4"/>
        <v>40360</v>
      </c>
      <c r="C41" s="27" t="s">
        <v>4</v>
      </c>
      <c r="D41" s="15">
        <f>+B41+152</f>
        <v>40512</v>
      </c>
      <c r="E41" s="11">
        <f>109/10</f>
        <v>10.9</v>
      </c>
      <c r="H41" s="9"/>
      <c r="I41" s="13">
        <f>+I40+31</f>
        <v>40483</v>
      </c>
      <c r="J41" s="9" t="s">
        <v>4</v>
      </c>
      <c r="K41" s="15">
        <f t="shared" si="5"/>
        <v>40724</v>
      </c>
      <c r="L41" s="11">
        <f>(261-23-21-22-22)/10</f>
        <v>17.3</v>
      </c>
    </row>
    <row r="42" spans="1:12" x14ac:dyDescent="0.2">
      <c r="B42" s="13">
        <f t="shared" si="4"/>
        <v>40360</v>
      </c>
      <c r="C42" s="27" t="s">
        <v>4</v>
      </c>
      <c r="D42" s="15">
        <f>+B42+183</f>
        <v>40543</v>
      </c>
      <c r="E42" s="11">
        <f>132/10</f>
        <v>13.2</v>
      </c>
      <c r="H42" s="9"/>
      <c r="I42" s="13">
        <f>+I41+30</f>
        <v>40513</v>
      </c>
      <c r="J42" s="9" t="s">
        <v>4</v>
      </c>
      <c r="K42" s="15">
        <f t="shared" si="5"/>
        <v>40724</v>
      </c>
      <c r="L42" s="11">
        <f>(261-23-21-22-23-20)/10</f>
        <v>15.2</v>
      </c>
    </row>
    <row r="43" spans="1:12" x14ac:dyDescent="0.2">
      <c r="B43" s="13">
        <f t="shared" si="4"/>
        <v>40360</v>
      </c>
      <c r="C43" s="27" t="s">
        <v>4</v>
      </c>
      <c r="D43" s="15">
        <f>+B43+214</f>
        <v>40574</v>
      </c>
      <c r="E43" s="11">
        <f>153/10</f>
        <v>15.3</v>
      </c>
      <c r="I43" s="13">
        <f>+I42+31</f>
        <v>40544</v>
      </c>
      <c r="J43" s="9" t="s">
        <v>4</v>
      </c>
      <c r="K43" s="15">
        <f t="shared" si="5"/>
        <v>40724</v>
      </c>
      <c r="L43" s="11">
        <f>(261-23-21-22-23-20-23)/10</f>
        <v>12.9</v>
      </c>
    </row>
    <row r="44" spans="1:12" x14ac:dyDescent="0.2">
      <c r="B44" s="13">
        <f t="shared" si="4"/>
        <v>40360</v>
      </c>
      <c r="C44" s="27" t="s">
        <v>4</v>
      </c>
      <c r="D44" s="15">
        <f>+B44+242</f>
        <v>40602</v>
      </c>
      <c r="E44" s="11">
        <f>173/10</f>
        <v>17.3</v>
      </c>
      <c r="I44" s="13">
        <f>+I43+31</f>
        <v>40575</v>
      </c>
      <c r="J44" s="9" t="s">
        <v>4</v>
      </c>
      <c r="K44" s="15">
        <f t="shared" si="5"/>
        <v>40724</v>
      </c>
      <c r="L44" s="11">
        <f>(261-23-21-22-23-20-23-21)/10</f>
        <v>10.8</v>
      </c>
    </row>
    <row r="45" spans="1:12" x14ac:dyDescent="0.2">
      <c r="B45" s="13">
        <f t="shared" si="4"/>
        <v>40360</v>
      </c>
      <c r="C45" s="27" t="s">
        <v>4</v>
      </c>
      <c r="D45" s="15">
        <f>+B45+273</f>
        <v>40633</v>
      </c>
      <c r="E45" s="11">
        <f>196/10</f>
        <v>19.600000000000001</v>
      </c>
      <c r="I45" s="13">
        <f>+I44+28</f>
        <v>40603</v>
      </c>
      <c r="J45" s="9" t="s">
        <v>4</v>
      </c>
      <c r="K45" s="15">
        <f t="shared" si="5"/>
        <v>40724</v>
      </c>
      <c r="L45" s="11">
        <f>(261-23-21-22-23-20-23-21-20)/10</f>
        <v>8.8000000000000007</v>
      </c>
    </row>
    <row r="46" spans="1:12" x14ac:dyDescent="0.2">
      <c r="B46" s="13">
        <f t="shared" si="4"/>
        <v>40360</v>
      </c>
      <c r="C46" s="27" t="s">
        <v>4</v>
      </c>
      <c r="D46" s="15">
        <f>+B46+303</f>
        <v>40663</v>
      </c>
      <c r="E46" s="11">
        <f>218/10</f>
        <v>21.8</v>
      </c>
      <c r="I46" s="13">
        <f>+I45+31</f>
        <v>40634</v>
      </c>
      <c r="J46" s="9" t="s">
        <v>4</v>
      </c>
      <c r="K46" s="15">
        <f t="shared" si="5"/>
        <v>40724</v>
      </c>
      <c r="L46" s="11">
        <f>(261-23-21-22-23-20-23-22-20-22)/10</f>
        <v>6.5</v>
      </c>
    </row>
    <row r="47" spans="1:12" x14ac:dyDescent="0.2">
      <c r="B47" s="13">
        <f t="shared" si="4"/>
        <v>40360</v>
      </c>
      <c r="C47" s="27" t="s">
        <v>4</v>
      </c>
      <c r="D47" s="15">
        <f>+B47+334</f>
        <v>40694</v>
      </c>
      <c r="E47" s="11">
        <f>239/10</f>
        <v>23.9</v>
      </c>
      <c r="I47" s="13">
        <f>+I46+30</f>
        <v>40664</v>
      </c>
      <c r="J47" s="9" t="s">
        <v>4</v>
      </c>
      <c r="K47" s="15">
        <f t="shared" si="5"/>
        <v>40724</v>
      </c>
      <c r="L47" s="11">
        <f>(261-23-21-22-23-20-23-22-20-22-22)/10</f>
        <v>4.3</v>
      </c>
    </row>
    <row r="48" spans="1:12" x14ac:dyDescent="0.2">
      <c r="B48" s="13">
        <f t="shared" si="4"/>
        <v>40360</v>
      </c>
      <c r="C48" s="27" t="s">
        <v>4</v>
      </c>
      <c r="D48" s="15">
        <f>+B48+364</f>
        <v>40724</v>
      </c>
      <c r="E48" s="11">
        <f>261/10</f>
        <v>26.1</v>
      </c>
      <c r="I48" s="13">
        <f>+I47+31</f>
        <v>40695</v>
      </c>
      <c r="J48" s="9" t="s">
        <v>4</v>
      </c>
      <c r="K48" s="15">
        <f t="shared" si="5"/>
        <v>40724</v>
      </c>
      <c r="L48" s="11">
        <f>(261-23-21-22-23-20-23-22-20-22-22-21)/10</f>
        <v>2.2000000000000002</v>
      </c>
    </row>
  </sheetData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9B0-A812-4BBE-BF10-95A736E3A670}">
  <dimension ref="A1:L48"/>
  <sheetViews>
    <sheetView showGridLines="0" topLeftCell="A25" workbookViewId="0">
      <selection activeCell="E34" sqref="E34"/>
    </sheetView>
  </sheetViews>
  <sheetFormatPr defaultRowHeight="12.75" x14ac:dyDescent="0.2"/>
  <cols>
    <col min="1" max="1" width="4" customWidth="1"/>
    <col min="2" max="2" width="9.710937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39995</v>
      </c>
      <c r="C2" s="9" t="s">
        <v>4</v>
      </c>
      <c r="D2" s="10">
        <f>+B2+3</f>
        <v>39998</v>
      </c>
      <c r="E2" s="11">
        <f>+ROUND((D2+1-B2-1)/10,6)</f>
        <v>0.3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39999</v>
      </c>
      <c r="C3" s="17" t="s">
        <v>4</v>
      </c>
      <c r="D3" s="18">
        <f t="shared" ref="D3:D27" si="1">+B3+13</f>
        <v>40012</v>
      </c>
      <c r="E3" s="19">
        <f t="shared" ref="E3:E27" si="2">+ROUND((D3+1-B3-4)/10,6)</f>
        <v>1</v>
      </c>
      <c r="F3" s="20">
        <f t="shared" ref="F3:F28" si="3">+F2+1</f>
        <v>2</v>
      </c>
      <c r="G3" s="20">
        <v>25</v>
      </c>
      <c r="I3" s="13"/>
      <c r="K3" s="15"/>
    </row>
    <row r="4" spans="1:12" x14ac:dyDescent="0.2">
      <c r="B4" s="8">
        <f t="shared" si="0"/>
        <v>40013</v>
      </c>
      <c r="C4" s="9" t="s">
        <v>4</v>
      </c>
      <c r="D4" s="10">
        <f t="shared" si="1"/>
        <v>40026</v>
      </c>
      <c r="E4" s="11">
        <f t="shared" si="2"/>
        <v>1</v>
      </c>
      <c r="F4" s="12">
        <f t="shared" si="3"/>
        <v>3</v>
      </c>
      <c r="G4" s="12">
        <v>24</v>
      </c>
    </row>
    <row r="5" spans="1:12" x14ac:dyDescent="0.2">
      <c r="B5" s="16">
        <f t="shared" si="0"/>
        <v>40027</v>
      </c>
      <c r="C5" s="17" t="s">
        <v>4</v>
      </c>
      <c r="D5" s="18">
        <f t="shared" si="1"/>
        <v>40040</v>
      </c>
      <c r="E5" s="19">
        <f t="shared" si="2"/>
        <v>1</v>
      </c>
      <c r="F5" s="20">
        <f t="shared" si="3"/>
        <v>4</v>
      </c>
      <c r="G5" s="20">
        <v>23</v>
      </c>
    </row>
    <row r="6" spans="1:12" x14ac:dyDescent="0.2">
      <c r="B6" s="8">
        <f t="shared" si="0"/>
        <v>40041</v>
      </c>
      <c r="C6" s="9" t="s">
        <v>4</v>
      </c>
      <c r="D6" s="10">
        <f t="shared" si="1"/>
        <v>40054</v>
      </c>
      <c r="E6" s="11">
        <f t="shared" si="2"/>
        <v>1</v>
      </c>
      <c r="F6" s="12">
        <f t="shared" si="3"/>
        <v>5</v>
      </c>
      <c r="G6" s="12">
        <v>22</v>
      </c>
    </row>
    <row r="7" spans="1:12" x14ac:dyDescent="0.2">
      <c r="B7" s="16">
        <f t="shared" si="0"/>
        <v>40055</v>
      </c>
      <c r="C7" s="17" t="s">
        <v>4</v>
      </c>
      <c r="D7" s="18">
        <f t="shared" si="1"/>
        <v>40068</v>
      </c>
      <c r="E7" s="19">
        <f t="shared" si="2"/>
        <v>1</v>
      </c>
      <c r="F7" s="20">
        <f t="shared" si="3"/>
        <v>6</v>
      </c>
      <c r="G7" s="20">
        <v>21</v>
      </c>
    </row>
    <row r="8" spans="1:12" x14ac:dyDescent="0.2">
      <c r="B8" s="8">
        <f t="shared" si="0"/>
        <v>40069</v>
      </c>
      <c r="C8" s="9" t="s">
        <v>4</v>
      </c>
      <c r="D8" s="10">
        <f t="shared" si="1"/>
        <v>40082</v>
      </c>
      <c r="E8" s="11">
        <f t="shared" si="2"/>
        <v>1</v>
      </c>
      <c r="F8" s="12">
        <f t="shared" si="3"/>
        <v>7</v>
      </c>
      <c r="G8" s="12">
        <v>20</v>
      </c>
    </row>
    <row r="9" spans="1:12" x14ac:dyDescent="0.2">
      <c r="B9" s="16">
        <f t="shared" si="0"/>
        <v>40083</v>
      </c>
      <c r="C9" s="17" t="s">
        <v>4</v>
      </c>
      <c r="D9" s="18">
        <f t="shared" si="1"/>
        <v>40096</v>
      </c>
      <c r="E9" s="19">
        <f t="shared" si="2"/>
        <v>1</v>
      </c>
      <c r="F9" s="20">
        <f t="shared" si="3"/>
        <v>8</v>
      </c>
      <c r="G9" s="20">
        <v>19</v>
      </c>
    </row>
    <row r="10" spans="1:12" x14ac:dyDescent="0.2">
      <c r="B10" s="8">
        <f t="shared" si="0"/>
        <v>40097</v>
      </c>
      <c r="C10" s="9" t="s">
        <v>4</v>
      </c>
      <c r="D10" s="10">
        <f t="shared" si="1"/>
        <v>40110</v>
      </c>
      <c r="E10" s="11">
        <f t="shared" si="2"/>
        <v>1</v>
      </c>
      <c r="F10" s="12">
        <f t="shared" si="3"/>
        <v>9</v>
      </c>
      <c r="G10" s="12">
        <v>18</v>
      </c>
    </row>
    <row r="11" spans="1:12" x14ac:dyDescent="0.2">
      <c r="B11" s="16">
        <f t="shared" si="0"/>
        <v>40111</v>
      </c>
      <c r="C11" s="17" t="s">
        <v>4</v>
      </c>
      <c r="D11" s="18">
        <f t="shared" si="1"/>
        <v>40124</v>
      </c>
      <c r="E11" s="19">
        <f t="shared" si="2"/>
        <v>1</v>
      </c>
      <c r="F11" s="20">
        <f t="shared" si="3"/>
        <v>10</v>
      </c>
      <c r="G11" s="20">
        <v>17</v>
      </c>
    </row>
    <row r="12" spans="1:12" x14ac:dyDescent="0.2">
      <c r="B12" s="8">
        <f t="shared" si="0"/>
        <v>40125</v>
      </c>
      <c r="C12" s="9" t="s">
        <v>4</v>
      </c>
      <c r="D12" s="10">
        <f t="shared" si="1"/>
        <v>40138</v>
      </c>
      <c r="E12" s="11">
        <f t="shared" si="2"/>
        <v>1</v>
      </c>
      <c r="F12" s="12">
        <f t="shared" si="3"/>
        <v>11</v>
      </c>
      <c r="G12" s="12">
        <v>16</v>
      </c>
    </row>
    <row r="13" spans="1:12" x14ac:dyDescent="0.2">
      <c r="B13" s="16">
        <f t="shared" si="0"/>
        <v>40139</v>
      </c>
      <c r="C13" s="17" t="s">
        <v>4</v>
      </c>
      <c r="D13" s="18">
        <f t="shared" si="1"/>
        <v>40152</v>
      </c>
      <c r="E13" s="19">
        <f t="shared" si="2"/>
        <v>1</v>
      </c>
      <c r="F13" s="20">
        <f t="shared" si="3"/>
        <v>12</v>
      </c>
      <c r="G13" s="20">
        <v>15</v>
      </c>
    </row>
    <row r="14" spans="1:12" x14ac:dyDescent="0.2">
      <c r="B14" s="8">
        <f t="shared" si="0"/>
        <v>40153</v>
      </c>
      <c r="C14" s="9" t="s">
        <v>4</v>
      </c>
      <c r="D14" s="10">
        <f t="shared" si="1"/>
        <v>40166</v>
      </c>
      <c r="E14" s="11">
        <f t="shared" si="2"/>
        <v>1</v>
      </c>
      <c r="F14" s="12">
        <f t="shared" si="3"/>
        <v>13</v>
      </c>
      <c r="G14" s="12">
        <v>14</v>
      </c>
    </row>
    <row r="15" spans="1:12" x14ac:dyDescent="0.2">
      <c r="A15" t="s">
        <v>5</v>
      </c>
      <c r="B15" s="16">
        <f t="shared" si="0"/>
        <v>40167</v>
      </c>
      <c r="C15" s="17" t="s">
        <v>4</v>
      </c>
      <c r="D15" s="18">
        <f t="shared" si="1"/>
        <v>40180</v>
      </c>
      <c r="E15" s="19">
        <f t="shared" si="2"/>
        <v>1</v>
      </c>
      <c r="F15" s="20">
        <f t="shared" si="3"/>
        <v>14</v>
      </c>
      <c r="G15" s="20">
        <v>13</v>
      </c>
      <c r="H15" s="21" t="s">
        <v>5</v>
      </c>
      <c r="I15" s="13">
        <f>+B15</f>
        <v>40167</v>
      </c>
      <c r="J15" s="9" t="s">
        <v>4</v>
      </c>
      <c r="K15" s="15">
        <f>+I15+11</f>
        <v>40178</v>
      </c>
      <c r="L15">
        <f>ROUND((K15-I15-2)/10,6)</f>
        <v>0.9</v>
      </c>
    </row>
    <row r="16" spans="1:12" x14ac:dyDescent="0.2">
      <c r="B16" s="8">
        <f t="shared" si="0"/>
        <v>40181</v>
      </c>
      <c r="C16" s="9" t="s">
        <v>4</v>
      </c>
      <c r="D16" s="10">
        <f t="shared" si="1"/>
        <v>40194</v>
      </c>
      <c r="E16" s="11">
        <f t="shared" si="2"/>
        <v>1</v>
      </c>
      <c r="F16" s="12">
        <f t="shared" si="3"/>
        <v>15</v>
      </c>
      <c r="G16" s="12">
        <v>12</v>
      </c>
      <c r="I16" s="13">
        <f>+K15+1</f>
        <v>40179</v>
      </c>
      <c r="J16" s="9" t="s">
        <v>4</v>
      </c>
      <c r="K16" s="15">
        <f>+D15</f>
        <v>40180</v>
      </c>
      <c r="L16">
        <f>ROUND((K16-I16)/10,6)</f>
        <v>0.1</v>
      </c>
    </row>
    <row r="17" spans="1:11" x14ac:dyDescent="0.2">
      <c r="B17" s="16">
        <f t="shared" si="0"/>
        <v>40195</v>
      </c>
      <c r="C17" s="17" t="s">
        <v>4</v>
      </c>
      <c r="D17" s="18">
        <f t="shared" si="1"/>
        <v>40208</v>
      </c>
      <c r="E17" s="19">
        <f t="shared" si="2"/>
        <v>1</v>
      </c>
      <c r="F17" s="20">
        <f t="shared" si="3"/>
        <v>16</v>
      </c>
      <c r="G17" s="20">
        <v>11</v>
      </c>
    </row>
    <row r="18" spans="1:11" x14ac:dyDescent="0.2">
      <c r="B18" s="8">
        <f t="shared" si="0"/>
        <v>40209</v>
      </c>
      <c r="C18" s="9" t="s">
        <v>4</v>
      </c>
      <c r="D18" s="10">
        <f t="shared" si="1"/>
        <v>40222</v>
      </c>
      <c r="E18" s="11">
        <f t="shared" si="2"/>
        <v>1</v>
      </c>
      <c r="F18" s="12">
        <f t="shared" si="3"/>
        <v>17</v>
      </c>
      <c r="G18" s="12">
        <v>10</v>
      </c>
    </row>
    <row r="19" spans="1:11" x14ac:dyDescent="0.2">
      <c r="B19" s="16">
        <f t="shared" si="0"/>
        <v>40223</v>
      </c>
      <c r="C19" s="17" t="s">
        <v>4</v>
      </c>
      <c r="D19" s="18">
        <f t="shared" si="1"/>
        <v>40236</v>
      </c>
      <c r="E19" s="19">
        <f t="shared" si="2"/>
        <v>1</v>
      </c>
      <c r="F19" s="20">
        <f t="shared" si="3"/>
        <v>18</v>
      </c>
      <c r="G19" s="20">
        <v>9</v>
      </c>
    </row>
    <row r="20" spans="1:11" x14ac:dyDescent="0.2">
      <c r="B20" s="8">
        <f t="shared" si="0"/>
        <v>40237</v>
      </c>
      <c r="C20" s="9" t="s">
        <v>4</v>
      </c>
      <c r="D20" s="10">
        <f t="shared" si="1"/>
        <v>40250</v>
      </c>
      <c r="E20" s="11">
        <f t="shared" si="2"/>
        <v>1</v>
      </c>
      <c r="F20" s="12">
        <f t="shared" si="3"/>
        <v>19</v>
      </c>
      <c r="G20" s="12">
        <v>8</v>
      </c>
    </row>
    <row r="21" spans="1:11" x14ac:dyDescent="0.2">
      <c r="B21" s="16">
        <f t="shared" si="0"/>
        <v>40251</v>
      </c>
      <c r="C21" s="17" t="s">
        <v>4</v>
      </c>
      <c r="D21" s="18">
        <f t="shared" si="1"/>
        <v>40264</v>
      </c>
      <c r="E21" s="19">
        <f t="shared" si="2"/>
        <v>1</v>
      </c>
      <c r="F21" s="20">
        <f t="shared" si="3"/>
        <v>20</v>
      </c>
      <c r="G21" s="20">
        <v>7</v>
      </c>
    </row>
    <row r="22" spans="1:11" x14ac:dyDescent="0.2">
      <c r="B22" s="8">
        <f t="shared" si="0"/>
        <v>40265</v>
      </c>
      <c r="C22" s="9" t="s">
        <v>4</v>
      </c>
      <c r="D22" s="10">
        <f t="shared" si="1"/>
        <v>40278</v>
      </c>
      <c r="E22" s="11">
        <f t="shared" si="2"/>
        <v>1</v>
      </c>
      <c r="F22" s="12">
        <f t="shared" si="3"/>
        <v>21</v>
      </c>
      <c r="G22" s="12">
        <v>6</v>
      </c>
    </row>
    <row r="23" spans="1:11" x14ac:dyDescent="0.2">
      <c r="B23" s="16">
        <f t="shared" si="0"/>
        <v>40279</v>
      </c>
      <c r="C23" s="17" t="s">
        <v>4</v>
      </c>
      <c r="D23" s="18">
        <f t="shared" si="1"/>
        <v>40292</v>
      </c>
      <c r="E23" s="19">
        <f t="shared" si="2"/>
        <v>1</v>
      </c>
      <c r="F23" s="20">
        <f t="shared" si="3"/>
        <v>22</v>
      </c>
      <c r="G23" s="20">
        <v>5</v>
      </c>
    </row>
    <row r="24" spans="1:11" x14ac:dyDescent="0.2">
      <c r="B24" s="8">
        <f t="shared" si="0"/>
        <v>40293</v>
      </c>
      <c r="C24" s="9" t="s">
        <v>4</v>
      </c>
      <c r="D24" s="10">
        <f t="shared" si="1"/>
        <v>40306</v>
      </c>
      <c r="E24" s="11">
        <f t="shared" si="2"/>
        <v>1</v>
      </c>
      <c r="F24" s="12">
        <f t="shared" si="3"/>
        <v>23</v>
      </c>
      <c r="G24" s="12">
        <v>4</v>
      </c>
    </row>
    <row r="25" spans="1:11" x14ac:dyDescent="0.2">
      <c r="B25" s="16">
        <f t="shared" si="0"/>
        <v>40307</v>
      </c>
      <c r="C25" s="17" t="s">
        <v>4</v>
      </c>
      <c r="D25" s="18">
        <f t="shared" si="1"/>
        <v>40320</v>
      </c>
      <c r="E25" s="19">
        <f t="shared" si="2"/>
        <v>1</v>
      </c>
      <c r="F25" s="20">
        <f t="shared" si="3"/>
        <v>24</v>
      </c>
      <c r="G25" s="20">
        <v>3</v>
      </c>
    </row>
    <row r="26" spans="1:11" x14ac:dyDescent="0.2">
      <c r="B26" s="8">
        <f t="shared" si="0"/>
        <v>40321</v>
      </c>
      <c r="C26" s="9" t="s">
        <v>4</v>
      </c>
      <c r="D26" s="10">
        <f t="shared" si="1"/>
        <v>40334</v>
      </c>
      <c r="E26" s="11">
        <f t="shared" si="2"/>
        <v>1</v>
      </c>
      <c r="F26" s="12">
        <f t="shared" si="3"/>
        <v>25</v>
      </c>
      <c r="G26" s="12">
        <v>2</v>
      </c>
    </row>
    <row r="27" spans="1:11" x14ac:dyDescent="0.2">
      <c r="B27" s="16">
        <f t="shared" si="0"/>
        <v>40335</v>
      </c>
      <c r="C27" s="17" t="s">
        <v>4</v>
      </c>
      <c r="D27" s="18">
        <f t="shared" si="1"/>
        <v>40348</v>
      </c>
      <c r="E27" s="19">
        <f t="shared" si="2"/>
        <v>1</v>
      </c>
      <c r="F27" s="20">
        <f t="shared" si="3"/>
        <v>26</v>
      </c>
      <c r="G27" s="20">
        <v>1</v>
      </c>
    </row>
    <row r="28" spans="1:11" x14ac:dyDescent="0.2">
      <c r="B28" s="8">
        <f t="shared" si="0"/>
        <v>40349</v>
      </c>
      <c r="C28" s="9" t="s">
        <v>4</v>
      </c>
      <c r="D28" s="10">
        <v>40359</v>
      </c>
      <c r="E28" s="11">
        <f>+ROUND((D28+1-B28-3)/10,6)</f>
        <v>0.8</v>
      </c>
      <c r="F28" s="12">
        <f t="shared" si="3"/>
        <v>27</v>
      </c>
      <c r="I28" s="13"/>
      <c r="J28" s="14"/>
      <c r="K28" s="13"/>
    </row>
    <row r="29" spans="1:11" ht="13.5" thickBot="1" x14ac:dyDescent="0.25">
      <c r="E29" s="24">
        <f>SUM(E2:E28)</f>
        <v>26.1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39995</v>
      </c>
      <c r="C33" s="27" t="s">
        <v>4</v>
      </c>
      <c r="D33" s="15">
        <f>+K15</f>
        <v>40178</v>
      </c>
      <c r="E33" s="11">
        <v>13.2</v>
      </c>
      <c r="I33" s="28"/>
    </row>
    <row r="34" spans="1:12" x14ac:dyDescent="0.2">
      <c r="B34" s="13">
        <f>+D33+1</f>
        <v>40179</v>
      </c>
      <c r="C34" s="27" t="s">
        <v>4</v>
      </c>
      <c r="D34" s="15">
        <f>+D28</f>
        <v>40359</v>
      </c>
      <c r="E34" s="11">
        <v>12.9</v>
      </c>
      <c r="I34" s="28"/>
    </row>
    <row r="35" spans="1:12" ht="13.5" thickBot="1" x14ac:dyDescent="0.25">
      <c r="B35" s="13"/>
      <c r="C35" s="25"/>
      <c r="D35" s="15"/>
      <c r="E35" s="24">
        <f>SUM(E33:E34)</f>
        <v>26.1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39995</v>
      </c>
      <c r="C37" s="27" t="s">
        <v>4</v>
      </c>
      <c r="D37" s="15">
        <f>B37+30</f>
        <v>40025</v>
      </c>
      <c r="E37" s="11">
        <f>23/10</f>
        <v>2.2999999999999998</v>
      </c>
      <c r="H37" s="9"/>
      <c r="I37" s="13">
        <f>+B37</f>
        <v>39995</v>
      </c>
      <c r="J37" s="9" t="s">
        <v>4</v>
      </c>
      <c r="K37" s="15">
        <f>+D48</f>
        <v>40359</v>
      </c>
      <c r="L37" s="11">
        <f>261/10</f>
        <v>26.1</v>
      </c>
    </row>
    <row r="38" spans="1:12" x14ac:dyDescent="0.2">
      <c r="B38" s="13">
        <f t="shared" ref="B38:B48" si="4">+B37</f>
        <v>39995</v>
      </c>
      <c r="C38" s="27" t="s">
        <v>4</v>
      </c>
      <c r="D38" s="15">
        <f>+B38+61</f>
        <v>40056</v>
      </c>
      <c r="E38" s="11">
        <f>44/10</f>
        <v>4.4000000000000004</v>
      </c>
      <c r="H38" s="9"/>
      <c r="I38" s="13">
        <f>+I37+31</f>
        <v>40026</v>
      </c>
      <c r="J38" s="9" t="s">
        <v>4</v>
      </c>
      <c r="K38" s="15">
        <f t="shared" ref="K38:K48" si="5">+K37</f>
        <v>40359</v>
      </c>
      <c r="L38" s="11">
        <f>(261-23)/10</f>
        <v>23.8</v>
      </c>
    </row>
    <row r="39" spans="1:12" x14ac:dyDescent="0.2">
      <c r="B39" s="13">
        <f t="shared" si="4"/>
        <v>39995</v>
      </c>
      <c r="C39" s="27" t="s">
        <v>4</v>
      </c>
      <c r="D39" s="15">
        <f>+B39+91</f>
        <v>40086</v>
      </c>
      <c r="E39" s="11">
        <f>66/10</f>
        <v>6.6</v>
      </c>
      <c r="H39" s="9"/>
      <c r="I39" s="13">
        <f>+I38+31</f>
        <v>40057</v>
      </c>
      <c r="J39" s="9" t="s">
        <v>4</v>
      </c>
      <c r="K39" s="15">
        <f t="shared" si="5"/>
        <v>40359</v>
      </c>
      <c r="L39" s="11">
        <f>(261-23-21)/10</f>
        <v>21.7</v>
      </c>
    </row>
    <row r="40" spans="1:12" x14ac:dyDescent="0.2">
      <c r="B40" s="13">
        <f t="shared" si="4"/>
        <v>39995</v>
      </c>
      <c r="C40" s="27" t="s">
        <v>4</v>
      </c>
      <c r="D40" s="15">
        <f>+B40+122</f>
        <v>40117</v>
      </c>
      <c r="E40" s="11">
        <f>88/10</f>
        <v>8.8000000000000007</v>
      </c>
      <c r="H40" s="9"/>
      <c r="I40" s="13">
        <f>+I39+30</f>
        <v>40087</v>
      </c>
      <c r="J40" s="9" t="s">
        <v>4</v>
      </c>
      <c r="K40" s="15">
        <f t="shared" si="5"/>
        <v>40359</v>
      </c>
      <c r="L40" s="11">
        <f>(261-23-21-22)/10</f>
        <v>19.5</v>
      </c>
    </row>
    <row r="41" spans="1:12" x14ac:dyDescent="0.2">
      <c r="B41" s="13">
        <f t="shared" si="4"/>
        <v>39995</v>
      </c>
      <c r="C41" s="27" t="s">
        <v>4</v>
      </c>
      <c r="D41" s="15">
        <f>+B41+152</f>
        <v>40147</v>
      </c>
      <c r="E41" s="11">
        <f>109/10</f>
        <v>10.9</v>
      </c>
      <c r="H41" s="9"/>
      <c r="I41" s="13">
        <f>+I40+31</f>
        <v>40118</v>
      </c>
      <c r="J41" s="9" t="s">
        <v>4</v>
      </c>
      <c r="K41" s="15">
        <f t="shared" si="5"/>
        <v>40359</v>
      </c>
      <c r="L41" s="11">
        <f>(261-23-21-22-22)/10</f>
        <v>17.3</v>
      </c>
    </row>
    <row r="42" spans="1:12" x14ac:dyDescent="0.2">
      <c r="B42" s="13">
        <f t="shared" si="4"/>
        <v>39995</v>
      </c>
      <c r="C42" s="27" t="s">
        <v>4</v>
      </c>
      <c r="D42" s="15">
        <f>+B42+183</f>
        <v>40178</v>
      </c>
      <c r="E42" s="11">
        <f>132/10</f>
        <v>13.2</v>
      </c>
      <c r="H42" s="9"/>
      <c r="I42" s="13">
        <f>+I41+30</f>
        <v>40148</v>
      </c>
      <c r="J42" s="9" t="s">
        <v>4</v>
      </c>
      <c r="K42" s="15">
        <f t="shared" si="5"/>
        <v>40359</v>
      </c>
      <c r="L42" s="11">
        <f>(261-23-21-22-23-20)/10</f>
        <v>15.2</v>
      </c>
    </row>
    <row r="43" spans="1:12" x14ac:dyDescent="0.2">
      <c r="B43" s="13">
        <f t="shared" si="4"/>
        <v>39995</v>
      </c>
      <c r="C43" s="27" t="s">
        <v>4</v>
      </c>
      <c r="D43" s="15">
        <f>+B43+214</f>
        <v>40209</v>
      </c>
      <c r="E43" s="11">
        <f>153/10</f>
        <v>15.3</v>
      </c>
      <c r="I43" s="13">
        <f>+I42+31</f>
        <v>40179</v>
      </c>
      <c r="J43" s="9" t="s">
        <v>4</v>
      </c>
      <c r="K43" s="15">
        <f t="shared" si="5"/>
        <v>40359</v>
      </c>
      <c r="L43" s="11">
        <f>(261-23-21-22-23-20-23)/10</f>
        <v>12.9</v>
      </c>
    </row>
    <row r="44" spans="1:12" x14ac:dyDescent="0.2">
      <c r="B44" s="13">
        <f t="shared" si="4"/>
        <v>39995</v>
      </c>
      <c r="C44" s="27" t="s">
        <v>4</v>
      </c>
      <c r="D44" s="15">
        <f>+B44+242</f>
        <v>40237</v>
      </c>
      <c r="E44" s="11">
        <f>173/10</f>
        <v>17.3</v>
      </c>
      <c r="I44" s="13">
        <f>+I43+31</f>
        <v>40210</v>
      </c>
      <c r="J44" s="9" t="s">
        <v>4</v>
      </c>
      <c r="K44" s="15">
        <f t="shared" si="5"/>
        <v>40359</v>
      </c>
      <c r="L44" s="11">
        <f>(261-23-21-22-23-20-23-21)/10</f>
        <v>10.8</v>
      </c>
    </row>
    <row r="45" spans="1:12" x14ac:dyDescent="0.2">
      <c r="B45" s="13">
        <f t="shared" si="4"/>
        <v>39995</v>
      </c>
      <c r="C45" s="27" t="s">
        <v>4</v>
      </c>
      <c r="D45" s="15">
        <f>+B45+273</f>
        <v>40268</v>
      </c>
      <c r="E45" s="11">
        <f>196/10</f>
        <v>19.600000000000001</v>
      </c>
      <c r="I45" s="13">
        <f>+I44+28</f>
        <v>40238</v>
      </c>
      <c r="J45" s="9" t="s">
        <v>4</v>
      </c>
      <c r="K45" s="15">
        <f t="shared" si="5"/>
        <v>40359</v>
      </c>
      <c r="L45" s="11">
        <f>(261-23-21-22-23-20-23-21-20)/10</f>
        <v>8.8000000000000007</v>
      </c>
    </row>
    <row r="46" spans="1:12" x14ac:dyDescent="0.2">
      <c r="B46" s="13">
        <f t="shared" si="4"/>
        <v>39995</v>
      </c>
      <c r="C46" s="27" t="s">
        <v>4</v>
      </c>
      <c r="D46" s="15">
        <f>+B46+303</f>
        <v>40298</v>
      </c>
      <c r="E46" s="11">
        <f>218/10</f>
        <v>21.8</v>
      </c>
      <c r="I46" s="13">
        <f>+I45+31</f>
        <v>40269</v>
      </c>
      <c r="J46" s="9" t="s">
        <v>4</v>
      </c>
      <c r="K46" s="15">
        <f t="shared" si="5"/>
        <v>40359</v>
      </c>
      <c r="L46" s="11">
        <f>(261-23-21-22-23-20-23-22-20-22)/10</f>
        <v>6.5</v>
      </c>
    </row>
    <row r="47" spans="1:12" x14ac:dyDescent="0.2">
      <c r="B47" s="13">
        <f t="shared" si="4"/>
        <v>39995</v>
      </c>
      <c r="C47" s="27" t="s">
        <v>4</v>
      </c>
      <c r="D47" s="15">
        <f>+B47+334</f>
        <v>40329</v>
      </c>
      <c r="E47" s="11">
        <f>239/10</f>
        <v>23.9</v>
      </c>
      <c r="I47" s="13">
        <f>+I46+30</f>
        <v>40299</v>
      </c>
      <c r="J47" s="9" t="s">
        <v>4</v>
      </c>
      <c r="K47" s="15">
        <f t="shared" si="5"/>
        <v>40359</v>
      </c>
      <c r="L47" s="11">
        <f>(261-23-21-22-23-20-23-22-20-22-22)/10</f>
        <v>4.3</v>
      </c>
    </row>
    <row r="48" spans="1:12" x14ac:dyDescent="0.2">
      <c r="B48" s="13">
        <f t="shared" si="4"/>
        <v>39995</v>
      </c>
      <c r="C48" s="27" t="s">
        <v>4</v>
      </c>
      <c r="D48" s="15">
        <f>+B48+364</f>
        <v>40359</v>
      </c>
      <c r="E48" s="11">
        <f>261/10</f>
        <v>26.1</v>
      </c>
      <c r="I48" s="13">
        <f>+I47+31</f>
        <v>40330</v>
      </c>
      <c r="J48" s="9" t="s">
        <v>4</v>
      </c>
      <c r="K48" s="15">
        <f t="shared" si="5"/>
        <v>40359</v>
      </c>
      <c r="L48" s="11">
        <f>(261-23-21-22-23-20-23-22-20-22-22-21)/10</f>
        <v>2.2000000000000002</v>
      </c>
    </row>
  </sheetData>
  <sheetProtection password="CBEF" sheet="1" objects="1" scenarios="1"/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196A-E826-4DF0-8532-331D31090E1D}">
  <dimension ref="A1:L48"/>
  <sheetViews>
    <sheetView showGridLines="0" topLeftCell="A19" workbookViewId="0">
      <selection activeCell="E34" sqref="E34"/>
    </sheetView>
  </sheetViews>
  <sheetFormatPr defaultRowHeight="12.75" x14ac:dyDescent="0.2"/>
  <cols>
    <col min="1" max="1" width="4" customWidth="1"/>
    <col min="2" max="2" width="9.710937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39630</v>
      </c>
      <c r="C2" s="9" t="s">
        <v>4</v>
      </c>
      <c r="D2" s="10">
        <f>+B2+4</f>
        <v>39634</v>
      </c>
      <c r="E2" s="11">
        <f>+ROUND((D2+1-B2-1)/10,6)</f>
        <v>0.4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39635</v>
      </c>
      <c r="C3" s="17" t="s">
        <v>4</v>
      </c>
      <c r="D3" s="18">
        <f t="shared" ref="D3:D27" si="1">+B3+13</f>
        <v>39648</v>
      </c>
      <c r="E3" s="19">
        <f t="shared" ref="E3:E27" si="2">+ROUND((D3+1-B3-4)/10,6)</f>
        <v>1</v>
      </c>
      <c r="F3" s="20">
        <f t="shared" ref="F3:F28" si="3">+F2+1</f>
        <v>2</v>
      </c>
      <c r="G3" s="20">
        <v>25</v>
      </c>
      <c r="I3" s="13"/>
      <c r="K3" s="15"/>
    </row>
    <row r="4" spans="1:12" x14ac:dyDescent="0.2">
      <c r="B4" s="8">
        <f t="shared" si="0"/>
        <v>39649</v>
      </c>
      <c r="C4" s="9" t="s">
        <v>4</v>
      </c>
      <c r="D4" s="10">
        <f t="shared" si="1"/>
        <v>39662</v>
      </c>
      <c r="E4" s="11">
        <f t="shared" si="2"/>
        <v>1</v>
      </c>
      <c r="F4" s="12">
        <f t="shared" si="3"/>
        <v>3</v>
      </c>
      <c r="G4" s="12">
        <v>24</v>
      </c>
    </row>
    <row r="5" spans="1:12" x14ac:dyDescent="0.2">
      <c r="B5" s="16">
        <f t="shared" si="0"/>
        <v>39663</v>
      </c>
      <c r="C5" s="17" t="s">
        <v>4</v>
      </c>
      <c r="D5" s="18">
        <f t="shared" si="1"/>
        <v>39676</v>
      </c>
      <c r="E5" s="19">
        <f t="shared" si="2"/>
        <v>1</v>
      </c>
      <c r="F5" s="20">
        <f t="shared" si="3"/>
        <v>4</v>
      </c>
      <c r="G5" s="20">
        <v>23</v>
      </c>
    </row>
    <row r="6" spans="1:12" x14ac:dyDescent="0.2">
      <c r="B6" s="8">
        <f t="shared" si="0"/>
        <v>39677</v>
      </c>
      <c r="C6" s="9" t="s">
        <v>4</v>
      </c>
      <c r="D6" s="10">
        <f t="shared" si="1"/>
        <v>39690</v>
      </c>
      <c r="E6" s="11">
        <f t="shared" si="2"/>
        <v>1</v>
      </c>
      <c r="F6" s="12">
        <f t="shared" si="3"/>
        <v>5</v>
      </c>
      <c r="G6" s="12">
        <v>22</v>
      </c>
    </row>
    <row r="7" spans="1:12" x14ac:dyDescent="0.2">
      <c r="B7" s="16">
        <f t="shared" si="0"/>
        <v>39691</v>
      </c>
      <c r="C7" s="17" t="s">
        <v>4</v>
      </c>
      <c r="D7" s="18">
        <f t="shared" si="1"/>
        <v>39704</v>
      </c>
      <c r="E7" s="19">
        <f t="shared" si="2"/>
        <v>1</v>
      </c>
      <c r="F7" s="20">
        <f t="shared" si="3"/>
        <v>6</v>
      </c>
      <c r="G7" s="20">
        <v>21</v>
      </c>
    </row>
    <row r="8" spans="1:12" x14ac:dyDescent="0.2">
      <c r="B8" s="8">
        <f t="shared" si="0"/>
        <v>39705</v>
      </c>
      <c r="C8" s="9" t="s">
        <v>4</v>
      </c>
      <c r="D8" s="10">
        <f t="shared" si="1"/>
        <v>39718</v>
      </c>
      <c r="E8" s="11">
        <f t="shared" si="2"/>
        <v>1</v>
      </c>
      <c r="F8" s="12">
        <f t="shared" si="3"/>
        <v>7</v>
      </c>
      <c r="G8" s="12">
        <v>20</v>
      </c>
    </row>
    <row r="9" spans="1:12" x14ac:dyDescent="0.2">
      <c r="B9" s="16">
        <f t="shared" si="0"/>
        <v>39719</v>
      </c>
      <c r="C9" s="17" t="s">
        <v>4</v>
      </c>
      <c r="D9" s="18">
        <f t="shared" si="1"/>
        <v>39732</v>
      </c>
      <c r="E9" s="19">
        <f t="shared" si="2"/>
        <v>1</v>
      </c>
      <c r="F9" s="20">
        <f t="shared" si="3"/>
        <v>8</v>
      </c>
      <c r="G9" s="20">
        <v>19</v>
      </c>
    </row>
    <row r="10" spans="1:12" x14ac:dyDescent="0.2">
      <c r="B10" s="8">
        <f t="shared" si="0"/>
        <v>39733</v>
      </c>
      <c r="C10" s="9" t="s">
        <v>4</v>
      </c>
      <c r="D10" s="10">
        <f t="shared" si="1"/>
        <v>39746</v>
      </c>
      <c r="E10" s="11">
        <f t="shared" si="2"/>
        <v>1</v>
      </c>
      <c r="F10" s="12">
        <f t="shared" si="3"/>
        <v>9</v>
      </c>
      <c r="G10" s="12">
        <v>18</v>
      </c>
    </row>
    <row r="11" spans="1:12" x14ac:dyDescent="0.2">
      <c r="B11" s="16">
        <f t="shared" si="0"/>
        <v>39747</v>
      </c>
      <c r="C11" s="17" t="s">
        <v>4</v>
      </c>
      <c r="D11" s="18">
        <f t="shared" si="1"/>
        <v>39760</v>
      </c>
      <c r="E11" s="19">
        <f t="shared" si="2"/>
        <v>1</v>
      </c>
      <c r="F11" s="20">
        <f t="shared" si="3"/>
        <v>10</v>
      </c>
      <c r="G11" s="20">
        <v>17</v>
      </c>
    </row>
    <row r="12" spans="1:12" x14ac:dyDescent="0.2">
      <c r="B12" s="8">
        <f t="shared" si="0"/>
        <v>39761</v>
      </c>
      <c r="C12" s="9" t="s">
        <v>4</v>
      </c>
      <c r="D12" s="10">
        <f t="shared" si="1"/>
        <v>39774</v>
      </c>
      <c r="E12" s="11">
        <f t="shared" si="2"/>
        <v>1</v>
      </c>
      <c r="F12" s="12">
        <f t="shared" si="3"/>
        <v>11</v>
      </c>
      <c r="G12" s="12">
        <v>16</v>
      </c>
    </row>
    <row r="13" spans="1:12" x14ac:dyDescent="0.2">
      <c r="B13" s="16">
        <f t="shared" si="0"/>
        <v>39775</v>
      </c>
      <c r="C13" s="17" t="s">
        <v>4</v>
      </c>
      <c r="D13" s="18">
        <f t="shared" si="1"/>
        <v>39788</v>
      </c>
      <c r="E13" s="19">
        <f t="shared" si="2"/>
        <v>1</v>
      </c>
      <c r="F13" s="20">
        <f t="shared" si="3"/>
        <v>12</v>
      </c>
      <c r="G13" s="20">
        <v>15</v>
      </c>
    </row>
    <row r="14" spans="1:12" x14ac:dyDescent="0.2">
      <c r="B14" s="8">
        <f t="shared" si="0"/>
        <v>39789</v>
      </c>
      <c r="C14" s="9" t="s">
        <v>4</v>
      </c>
      <c r="D14" s="10">
        <f t="shared" si="1"/>
        <v>39802</v>
      </c>
      <c r="E14" s="11">
        <f t="shared" si="2"/>
        <v>1</v>
      </c>
      <c r="F14" s="12">
        <f t="shared" si="3"/>
        <v>13</v>
      </c>
      <c r="G14" s="12">
        <v>14</v>
      </c>
    </row>
    <row r="15" spans="1:12" x14ac:dyDescent="0.2">
      <c r="A15" t="s">
        <v>5</v>
      </c>
      <c r="B15" s="16">
        <f t="shared" si="0"/>
        <v>39803</v>
      </c>
      <c r="C15" s="17" t="s">
        <v>4</v>
      </c>
      <c r="D15" s="18">
        <f t="shared" si="1"/>
        <v>39816</v>
      </c>
      <c r="E15" s="19">
        <f t="shared" si="2"/>
        <v>1</v>
      </c>
      <c r="F15" s="20">
        <f t="shared" si="3"/>
        <v>14</v>
      </c>
      <c r="G15" s="20">
        <v>13</v>
      </c>
      <c r="H15" s="21" t="s">
        <v>5</v>
      </c>
      <c r="I15" s="13">
        <f>+B15</f>
        <v>39803</v>
      </c>
      <c r="J15" s="9" t="s">
        <v>4</v>
      </c>
      <c r="K15" s="15">
        <f>+I15+10</f>
        <v>39813</v>
      </c>
      <c r="L15">
        <f>ROUND((K15-I15-2)/10,6)</f>
        <v>0.8</v>
      </c>
    </row>
    <row r="16" spans="1:12" x14ac:dyDescent="0.2">
      <c r="B16" s="8">
        <f t="shared" si="0"/>
        <v>39817</v>
      </c>
      <c r="C16" s="9" t="s">
        <v>4</v>
      </c>
      <c r="D16" s="10">
        <f t="shared" si="1"/>
        <v>39830</v>
      </c>
      <c r="E16" s="11">
        <f t="shared" si="2"/>
        <v>1</v>
      </c>
      <c r="F16" s="12">
        <f t="shared" si="3"/>
        <v>15</v>
      </c>
      <c r="G16" s="12">
        <v>12</v>
      </c>
      <c r="I16" s="13">
        <f>+K15+1</f>
        <v>39814</v>
      </c>
      <c r="J16" s="9" t="s">
        <v>4</v>
      </c>
      <c r="K16" s="15">
        <f>+D15</f>
        <v>39816</v>
      </c>
      <c r="L16">
        <f>ROUND((K16-I16)/10,6)</f>
        <v>0.2</v>
      </c>
    </row>
    <row r="17" spans="1:11" x14ac:dyDescent="0.2">
      <c r="B17" s="16">
        <f t="shared" si="0"/>
        <v>39831</v>
      </c>
      <c r="C17" s="17" t="s">
        <v>4</v>
      </c>
      <c r="D17" s="18">
        <f t="shared" si="1"/>
        <v>39844</v>
      </c>
      <c r="E17" s="19">
        <f t="shared" si="2"/>
        <v>1</v>
      </c>
      <c r="F17" s="20">
        <f t="shared" si="3"/>
        <v>16</v>
      </c>
      <c r="G17" s="20">
        <v>11</v>
      </c>
    </row>
    <row r="18" spans="1:11" x14ac:dyDescent="0.2">
      <c r="B18" s="8">
        <f t="shared" si="0"/>
        <v>39845</v>
      </c>
      <c r="C18" s="9" t="s">
        <v>4</v>
      </c>
      <c r="D18" s="10">
        <f t="shared" si="1"/>
        <v>39858</v>
      </c>
      <c r="E18" s="11">
        <f t="shared" si="2"/>
        <v>1</v>
      </c>
      <c r="F18" s="12">
        <f t="shared" si="3"/>
        <v>17</v>
      </c>
      <c r="G18" s="12">
        <v>10</v>
      </c>
    </row>
    <row r="19" spans="1:11" x14ac:dyDescent="0.2">
      <c r="B19" s="16">
        <f t="shared" si="0"/>
        <v>39859</v>
      </c>
      <c r="C19" s="17" t="s">
        <v>4</v>
      </c>
      <c r="D19" s="18">
        <f t="shared" si="1"/>
        <v>39872</v>
      </c>
      <c r="E19" s="19">
        <f t="shared" si="2"/>
        <v>1</v>
      </c>
      <c r="F19" s="20">
        <f t="shared" si="3"/>
        <v>18</v>
      </c>
      <c r="G19" s="20">
        <v>9</v>
      </c>
    </row>
    <row r="20" spans="1:11" x14ac:dyDescent="0.2">
      <c r="B20" s="8">
        <f t="shared" si="0"/>
        <v>39873</v>
      </c>
      <c r="C20" s="9" t="s">
        <v>4</v>
      </c>
      <c r="D20" s="10">
        <f t="shared" si="1"/>
        <v>39886</v>
      </c>
      <c r="E20" s="11">
        <f t="shared" si="2"/>
        <v>1</v>
      </c>
      <c r="F20" s="12">
        <f t="shared" si="3"/>
        <v>19</v>
      </c>
      <c r="G20" s="12">
        <v>8</v>
      </c>
    </row>
    <row r="21" spans="1:11" x14ac:dyDescent="0.2">
      <c r="B21" s="16">
        <f t="shared" si="0"/>
        <v>39887</v>
      </c>
      <c r="C21" s="17" t="s">
        <v>4</v>
      </c>
      <c r="D21" s="18">
        <f t="shared" si="1"/>
        <v>39900</v>
      </c>
      <c r="E21" s="19">
        <f t="shared" si="2"/>
        <v>1</v>
      </c>
      <c r="F21" s="20">
        <f t="shared" si="3"/>
        <v>20</v>
      </c>
      <c r="G21" s="20">
        <v>7</v>
      </c>
    </row>
    <row r="22" spans="1:11" x14ac:dyDescent="0.2">
      <c r="B22" s="8">
        <f t="shared" si="0"/>
        <v>39901</v>
      </c>
      <c r="C22" s="9" t="s">
        <v>4</v>
      </c>
      <c r="D22" s="10">
        <f t="shared" si="1"/>
        <v>39914</v>
      </c>
      <c r="E22" s="11">
        <f t="shared" si="2"/>
        <v>1</v>
      </c>
      <c r="F22" s="12">
        <f t="shared" si="3"/>
        <v>21</v>
      </c>
      <c r="G22" s="12">
        <v>6</v>
      </c>
    </row>
    <row r="23" spans="1:11" x14ac:dyDescent="0.2">
      <c r="B23" s="16">
        <f t="shared" si="0"/>
        <v>39915</v>
      </c>
      <c r="C23" s="17" t="s">
        <v>4</v>
      </c>
      <c r="D23" s="18">
        <f t="shared" si="1"/>
        <v>39928</v>
      </c>
      <c r="E23" s="19">
        <f t="shared" si="2"/>
        <v>1</v>
      </c>
      <c r="F23" s="20">
        <f t="shared" si="3"/>
        <v>22</v>
      </c>
      <c r="G23" s="20">
        <v>5</v>
      </c>
    </row>
    <row r="24" spans="1:11" x14ac:dyDescent="0.2">
      <c r="B24" s="8">
        <f t="shared" si="0"/>
        <v>39929</v>
      </c>
      <c r="C24" s="9" t="s">
        <v>4</v>
      </c>
      <c r="D24" s="10">
        <f t="shared" si="1"/>
        <v>39942</v>
      </c>
      <c r="E24" s="11">
        <f t="shared" si="2"/>
        <v>1</v>
      </c>
      <c r="F24" s="12">
        <f t="shared" si="3"/>
        <v>23</v>
      </c>
      <c r="G24" s="12">
        <v>4</v>
      </c>
    </row>
    <row r="25" spans="1:11" x14ac:dyDescent="0.2">
      <c r="B25" s="16">
        <f t="shared" si="0"/>
        <v>39943</v>
      </c>
      <c r="C25" s="17" t="s">
        <v>4</v>
      </c>
      <c r="D25" s="18">
        <f t="shared" si="1"/>
        <v>39956</v>
      </c>
      <c r="E25" s="19">
        <f t="shared" si="2"/>
        <v>1</v>
      </c>
      <c r="F25" s="20">
        <f t="shared" si="3"/>
        <v>24</v>
      </c>
      <c r="G25" s="20">
        <v>3</v>
      </c>
    </row>
    <row r="26" spans="1:11" x14ac:dyDescent="0.2">
      <c r="B26" s="8">
        <f t="shared" si="0"/>
        <v>39957</v>
      </c>
      <c r="C26" s="9" t="s">
        <v>4</v>
      </c>
      <c r="D26" s="10">
        <f t="shared" si="1"/>
        <v>39970</v>
      </c>
      <c r="E26" s="11">
        <f t="shared" si="2"/>
        <v>1</v>
      </c>
      <c r="F26" s="12">
        <f t="shared" si="3"/>
        <v>25</v>
      </c>
      <c r="G26" s="12">
        <v>2</v>
      </c>
    </row>
    <row r="27" spans="1:11" x14ac:dyDescent="0.2">
      <c r="B27" s="16">
        <f t="shared" si="0"/>
        <v>39971</v>
      </c>
      <c r="C27" s="17" t="s">
        <v>4</v>
      </c>
      <c r="D27" s="18">
        <f t="shared" si="1"/>
        <v>39984</v>
      </c>
      <c r="E27" s="19">
        <f t="shared" si="2"/>
        <v>1</v>
      </c>
      <c r="F27" s="20">
        <f t="shared" si="3"/>
        <v>26</v>
      </c>
      <c r="G27" s="20">
        <v>1</v>
      </c>
    </row>
    <row r="28" spans="1:11" x14ac:dyDescent="0.2">
      <c r="B28" s="8">
        <f t="shared" si="0"/>
        <v>39985</v>
      </c>
      <c r="C28" s="9" t="s">
        <v>4</v>
      </c>
      <c r="D28" s="10">
        <v>39994</v>
      </c>
      <c r="E28" s="11">
        <f>+ROUND((D28+1-B28-3)/10,6)</f>
        <v>0.7</v>
      </c>
      <c r="F28" s="12">
        <f t="shared" si="3"/>
        <v>27</v>
      </c>
      <c r="I28" s="13"/>
      <c r="J28" s="14"/>
      <c r="K28" s="13"/>
    </row>
    <row r="29" spans="1:11" ht="13.5" thickBot="1" x14ac:dyDescent="0.25">
      <c r="E29" s="24">
        <f>SUM(E2:E28)</f>
        <v>26.099999999999998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39630</v>
      </c>
      <c r="C33" s="27" t="s">
        <v>4</v>
      </c>
      <c r="D33" s="15">
        <f>+K15</f>
        <v>39813</v>
      </c>
      <c r="E33" s="11">
        <v>13.2</v>
      </c>
      <c r="I33" s="28"/>
    </row>
    <row r="34" spans="1:12" x14ac:dyDescent="0.2">
      <c r="B34" s="13">
        <f>+D33+1</f>
        <v>39814</v>
      </c>
      <c r="C34" s="27" t="s">
        <v>4</v>
      </c>
      <c r="D34" s="15">
        <f>+D28</f>
        <v>39994</v>
      </c>
      <c r="E34" s="11">
        <v>12.9</v>
      </c>
      <c r="I34" s="28"/>
    </row>
    <row r="35" spans="1:12" ht="13.5" thickBot="1" x14ac:dyDescent="0.25">
      <c r="B35" s="13"/>
      <c r="C35" s="25"/>
      <c r="D35" s="15"/>
      <c r="E35" s="24">
        <f>SUM(E33:E34)</f>
        <v>26.1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39630</v>
      </c>
      <c r="C37" s="27" t="s">
        <v>4</v>
      </c>
      <c r="D37" s="15">
        <f>B37+30</f>
        <v>39660</v>
      </c>
      <c r="E37" s="11">
        <f>23/10</f>
        <v>2.2999999999999998</v>
      </c>
      <c r="H37" s="9"/>
      <c r="I37" s="13">
        <f>+B37</f>
        <v>39630</v>
      </c>
      <c r="J37" s="9" t="s">
        <v>4</v>
      </c>
      <c r="K37" s="15">
        <f>+D48</f>
        <v>39994</v>
      </c>
      <c r="L37" s="11">
        <f>261/10</f>
        <v>26.1</v>
      </c>
    </row>
    <row r="38" spans="1:12" x14ac:dyDescent="0.2">
      <c r="B38" s="13">
        <f t="shared" ref="B38:B48" si="4">+B37</f>
        <v>39630</v>
      </c>
      <c r="C38" s="27" t="s">
        <v>4</v>
      </c>
      <c r="D38" s="15">
        <f>+B38+61</f>
        <v>39691</v>
      </c>
      <c r="E38" s="11">
        <f>44/10</f>
        <v>4.4000000000000004</v>
      </c>
      <c r="H38" s="9"/>
      <c r="I38" s="13">
        <f>+I37+31</f>
        <v>39661</v>
      </c>
      <c r="J38" s="9" t="s">
        <v>4</v>
      </c>
      <c r="K38" s="15">
        <f t="shared" ref="K38:K48" si="5">+K37</f>
        <v>39994</v>
      </c>
      <c r="L38" s="11">
        <f>(261-23)/10</f>
        <v>23.8</v>
      </c>
    </row>
    <row r="39" spans="1:12" x14ac:dyDescent="0.2">
      <c r="B39" s="13">
        <f t="shared" si="4"/>
        <v>39630</v>
      </c>
      <c r="C39" s="27" t="s">
        <v>4</v>
      </c>
      <c r="D39" s="15">
        <f>+B39+91</f>
        <v>39721</v>
      </c>
      <c r="E39" s="11">
        <f>66/10</f>
        <v>6.6</v>
      </c>
      <c r="H39" s="9"/>
      <c r="I39" s="13">
        <f>+I38+31</f>
        <v>39692</v>
      </c>
      <c r="J39" s="9" t="s">
        <v>4</v>
      </c>
      <c r="K39" s="15">
        <f t="shared" si="5"/>
        <v>39994</v>
      </c>
      <c r="L39" s="11">
        <f>(261-23-21)/10</f>
        <v>21.7</v>
      </c>
    </row>
    <row r="40" spans="1:12" x14ac:dyDescent="0.2">
      <c r="B40" s="13">
        <f t="shared" si="4"/>
        <v>39630</v>
      </c>
      <c r="C40" s="27" t="s">
        <v>4</v>
      </c>
      <c r="D40" s="15">
        <f>+B40+122</f>
        <v>39752</v>
      </c>
      <c r="E40" s="11">
        <f>89/10</f>
        <v>8.9</v>
      </c>
      <c r="H40" s="9"/>
      <c r="I40" s="13">
        <f>+I39+30</f>
        <v>39722</v>
      </c>
      <c r="J40" s="9" t="s">
        <v>4</v>
      </c>
      <c r="K40" s="15">
        <f t="shared" si="5"/>
        <v>39994</v>
      </c>
      <c r="L40" s="11">
        <f>(261-23-21-22)/10</f>
        <v>19.5</v>
      </c>
    </row>
    <row r="41" spans="1:12" x14ac:dyDescent="0.2">
      <c r="B41" s="13">
        <f t="shared" si="4"/>
        <v>39630</v>
      </c>
      <c r="C41" s="27" t="s">
        <v>4</v>
      </c>
      <c r="D41" s="15">
        <f>+B41+152</f>
        <v>39782</v>
      </c>
      <c r="E41" s="11">
        <f>109/10</f>
        <v>10.9</v>
      </c>
      <c r="H41" s="9"/>
      <c r="I41" s="13">
        <f>+I40+31</f>
        <v>39753</v>
      </c>
      <c r="J41" s="9" t="s">
        <v>4</v>
      </c>
      <c r="K41" s="15">
        <f t="shared" si="5"/>
        <v>39994</v>
      </c>
      <c r="L41" s="11">
        <f>(261-23-21-22-23)/10</f>
        <v>17.2</v>
      </c>
    </row>
    <row r="42" spans="1:12" x14ac:dyDescent="0.2">
      <c r="B42" s="13">
        <f t="shared" si="4"/>
        <v>39630</v>
      </c>
      <c r="C42" s="27" t="s">
        <v>4</v>
      </c>
      <c r="D42" s="15">
        <f>+B42+183</f>
        <v>39813</v>
      </c>
      <c r="E42" s="11">
        <f>132/10</f>
        <v>13.2</v>
      </c>
      <c r="H42" s="9"/>
      <c r="I42" s="13">
        <f>+I41+30</f>
        <v>39783</v>
      </c>
      <c r="J42" s="9" t="s">
        <v>4</v>
      </c>
      <c r="K42" s="15">
        <f t="shared" si="5"/>
        <v>39994</v>
      </c>
      <c r="L42" s="11">
        <f>(261-23-21-22-23-20)/10</f>
        <v>15.2</v>
      </c>
    </row>
    <row r="43" spans="1:12" x14ac:dyDescent="0.2">
      <c r="B43" s="13">
        <f t="shared" si="4"/>
        <v>39630</v>
      </c>
      <c r="C43" s="27" t="s">
        <v>4</v>
      </c>
      <c r="D43" s="15">
        <f>+B43+214</f>
        <v>39844</v>
      </c>
      <c r="E43" s="11">
        <f>154/10</f>
        <v>15.4</v>
      </c>
      <c r="I43" s="13">
        <f>+I42+31</f>
        <v>39814</v>
      </c>
      <c r="J43" s="9" t="s">
        <v>4</v>
      </c>
      <c r="K43" s="15">
        <f t="shared" si="5"/>
        <v>39994</v>
      </c>
      <c r="L43" s="11">
        <f>(261-23-21-22-23-20-23)/10</f>
        <v>12.9</v>
      </c>
    </row>
    <row r="44" spans="1:12" x14ac:dyDescent="0.2">
      <c r="B44" s="13">
        <f t="shared" si="4"/>
        <v>39630</v>
      </c>
      <c r="C44" s="27" t="s">
        <v>4</v>
      </c>
      <c r="D44" s="15">
        <f>+B44+242</f>
        <v>39872</v>
      </c>
      <c r="E44" s="11">
        <f>174/10</f>
        <v>17.399999999999999</v>
      </c>
      <c r="I44" s="13">
        <f>+I43+31</f>
        <v>39845</v>
      </c>
      <c r="J44" s="9" t="s">
        <v>4</v>
      </c>
      <c r="K44" s="15">
        <f t="shared" si="5"/>
        <v>39994</v>
      </c>
      <c r="L44" s="11">
        <f>(261-23-21-22-23-20-23-22)/10</f>
        <v>10.7</v>
      </c>
    </row>
    <row r="45" spans="1:12" x14ac:dyDescent="0.2">
      <c r="B45" s="13">
        <f t="shared" si="4"/>
        <v>39630</v>
      </c>
      <c r="C45" s="27" t="s">
        <v>4</v>
      </c>
      <c r="D45" s="15">
        <f>+B45+273</f>
        <v>39903</v>
      </c>
      <c r="E45" s="11">
        <f>196/10</f>
        <v>19.600000000000001</v>
      </c>
      <c r="I45" s="13">
        <f>+I44+28</f>
        <v>39873</v>
      </c>
      <c r="J45" s="9" t="s">
        <v>4</v>
      </c>
      <c r="K45" s="15">
        <f t="shared" si="5"/>
        <v>39994</v>
      </c>
      <c r="L45" s="11">
        <f>(261-23-21-22-23-20-23-22-20)/10</f>
        <v>8.6999999999999993</v>
      </c>
    </row>
    <row r="46" spans="1:12" x14ac:dyDescent="0.2">
      <c r="B46" s="13">
        <f t="shared" si="4"/>
        <v>39630</v>
      </c>
      <c r="C46" s="27" t="s">
        <v>4</v>
      </c>
      <c r="D46" s="15">
        <f>+B46+303</f>
        <v>39933</v>
      </c>
      <c r="E46" s="11">
        <f>218/10</f>
        <v>21.8</v>
      </c>
      <c r="I46" s="13">
        <f>+I45+31</f>
        <v>39904</v>
      </c>
      <c r="J46" s="9" t="s">
        <v>4</v>
      </c>
      <c r="K46" s="15">
        <f t="shared" si="5"/>
        <v>39994</v>
      </c>
      <c r="L46" s="11">
        <f>(261-23-21-22-23-20-23-22-20-22)/10</f>
        <v>6.5</v>
      </c>
    </row>
    <row r="47" spans="1:12" x14ac:dyDescent="0.2">
      <c r="B47" s="13">
        <f t="shared" si="4"/>
        <v>39630</v>
      </c>
      <c r="C47" s="27" t="s">
        <v>4</v>
      </c>
      <c r="D47" s="15">
        <f>+B47+334</f>
        <v>39964</v>
      </c>
      <c r="E47" s="11">
        <f>239/10</f>
        <v>23.9</v>
      </c>
      <c r="I47" s="13">
        <f>+I46+30</f>
        <v>39934</v>
      </c>
      <c r="J47" s="9" t="s">
        <v>4</v>
      </c>
      <c r="K47" s="15">
        <f t="shared" si="5"/>
        <v>39994</v>
      </c>
      <c r="L47" s="11">
        <f>(261-23-21-22-23-20-23-22-20-22-22)/10</f>
        <v>4.3</v>
      </c>
    </row>
    <row r="48" spans="1:12" x14ac:dyDescent="0.2">
      <c r="B48" s="13">
        <f t="shared" si="4"/>
        <v>39630</v>
      </c>
      <c r="C48" s="27" t="s">
        <v>4</v>
      </c>
      <c r="D48" s="15">
        <f>+B48+364</f>
        <v>39994</v>
      </c>
      <c r="E48" s="11">
        <f>261/10</f>
        <v>26.1</v>
      </c>
      <c r="I48" s="13">
        <f>+I47+31</f>
        <v>39965</v>
      </c>
      <c r="J48" s="9" t="s">
        <v>4</v>
      </c>
      <c r="K48" s="15">
        <f t="shared" si="5"/>
        <v>39994</v>
      </c>
      <c r="L48" s="11">
        <f>(261-23-21-22-23-20-23-22-20-22-22-21)/10</f>
        <v>2.2000000000000002</v>
      </c>
    </row>
  </sheetData>
  <sheetProtection password="CBEF" sheet="1" objects="1" scenarios="1"/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1846-AFA0-4FD9-B888-E59B4ED75D38}">
  <dimension ref="A1:N50"/>
  <sheetViews>
    <sheetView workbookViewId="0">
      <selection sqref="A1:IV65536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8554687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2.140625" customWidth="1"/>
    <col min="11" max="11" width="10.85546875" bestFit="1" customWidth="1"/>
    <col min="12" max="12" width="10" bestFit="1" customWidth="1"/>
    <col min="13" max="13" width="9.5703125" bestFit="1" customWidth="1"/>
    <col min="14" max="14" width="8.85546875" hidden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45839</v>
      </c>
      <c r="C2" s="9" t="s">
        <v>4</v>
      </c>
      <c r="D2" s="10">
        <f>+B2+11</f>
        <v>45850</v>
      </c>
      <c r="E2" s="11">
        <f>+ROUND((D2-B2-2)/10,6)</f>
        <v>0.9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7" si="0">1+D2</f>
        <v>45851</v>
      </c>
      <c r="C3" s="17" t="s">
        <v>4</v>
      </c>
      <c r="D3" s="18">
        <f t="shared" ref="D3:D27" si="1">+B3+13</f>
        <v>45864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45865</v>
      </c>
      <c r="C4" s="9" t="s">
        <v>4</v>
      </c>
      <c r="D4" s="10">
        <f t="shared" si="1"/>
        <v>45878</v>
      </c>
      <c r="E4" s="11">
        <f t="shared" ref="E4:E24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45879</v>
      </c>
      <c r="C5" s="17" t="s">
        <v>4</v>
      </c>
      <c r="D5" s="18">
        <f t="shared" si="1"/>
        <v>45892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45893</v>
      </c>
      <c r="C6" s="9" t="s">
        <v>4</v>
      </c>
      <c r="D6" s="10">
        <f t="shared" si="1"/>
        <v>45906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45907</v>
      </c>
      <c r="C7" s="17" t="s">
        <v>4</v>
      </c>
      <c r="D7" s="18">
        <f t="shared" si="1"/>
        <v>45920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45921</v>
      </c>
      <c r="C8" s="9" t="s">
        <v>4</v>
      </c>
      <c r="D8" s="10">
        <f t="shared" si="1"/>
        <v>45934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45935</v>
      </c>
      <c r="C9" s="17" t="s">
        <v>4</v>
      </c>
      <c r="D9" s="18">
        <f t="shared" si="1"/>
        <v>45948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45949</v>
      </c>
      <c r="C10" s="9" t="s">
        <v>4</v>
      </c>
      <c r="D10" s="10">
        <f t="shared" si="1"/>
        <v>45962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45963</v>
      </c>
      <c r="C11" s="17" t="s">
        <v>4</v>
      </c>
      <c r="D11" s="18">
        <f t="shared" si="1"/>
        <v>45976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45977</v>
      </c>
      <c r="C12" s="9" t="s">
        <v>4</v>
      </c>
      <c r="D12" s="10">
        <f t="shared" si="1"/>
        <v>45990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45991</v>
      </c>
      <c r="C13" s="17" t="s">
        <v>4</v>
      </c>
      <c r="D13" s="18">
        <f t="shared" si="1"/>
        <v>46004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46005</v>
      </c>
      <c r="C14" s="9" t="s">
        <v>4</v>
      </c>
      <c r="D14" s="10">
        <f t="shared" si="1"/>
        <v>46018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/>
      <c r="B15" s="16">
        <f>1+D14</f>
        <v>46019</v>
      </c>
      <c r="C15" s="17" t="s">
        <v>4</v>
      </c>
      <c r="D15" s="18">
        <f>+B15+13</f>
        <v>46032</v>
      </c>
      <c r="E15" s="19">
        <f t="shared" si="3"/>
        <v>1</v>
      </c>
      <c r="F15" s="20">
        <f t="shared" si="2"/>
        <v>14</v>
      </c>
      <c r="G15" s="20">
        <v>14</v>
      </c>
      <c r="H15" s="21"/>
      <c r="I15" s="13"/>
      <c r="J15" s="9"/>
      <c r="K15" s="15"/>
    </row>
    <row r="16" spans="1:12" x14ac:dyDescent="0.2">
      <c r="B16" s="8">
        <f>1+D15</f>
        <v>46033</v>
      </c>
      <c r="C16" s="9" t="s">
        <v>4</v>
      </c>
      <c r="D16" s="10">
        <f t="shared" si="1"/>
        <v>46046</v>
      </c>
      <c r="E16" s="11">
        <f t="shared" si="3"/>
        <v>1</v>
      </c>
      <c r="F16" s="12">
        <f t="shared" si="2"/>
        <v>15</v>
      </c>
      <c r="G16" s="12">
        <v>13</v>
      </c>
      <c r="I16" s="13"/>
      <c r="J16" s="9"/>
      <c r="K16" s="15"/>
    </row>
    <row r="17" spans="1:14" x14ac:dyDescent="0.2">
      <c r="B17" s="16">
        <f t="shared" si="0"/>
        <v>46047</v>
      </c>
      <c r="C17" s="17" t="s">
        <v>4</v>
      </c>
      <c r="D17" s="18">
        <f t="shared" si="1"/>
        <v>46060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4" x14ac:dyDescent="0.2">
      <c r="B18" s="8">
        <f t="shared" si="0"/>
        <v>46061</v>
      </c>
      <c r="C18" s="9" t="s">
        <v>4</v>
      </c>
      <c r="D18" s="10">
        <f t="shared" si="1"/>
        <v>46074</v>
      </c>
      <c r="E18" s="11">
        <f t="shared" si="3"/>
        <v>1</v>
      </c>
      <c r="F18" s="12">
        <f t="shared" si="2"/>
        <v>17</v>
      </c>
      <c r="G18" s="12">
        <v>11</v>
      </c>
    </row>
    <row r="19" spans="1:14" x14ac:dyDescent="0.2">
      <c r="B19" s="16">
        <f t="shared" si="0"/>
        <v>46075</v>
      </c>
      <c r="C19" s="17" t="s">
        <v>4</v>
      </c>
      <c r="D19" s="18">
        <f>+B19+13</f>
        <v>46088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4" x14ac:dyDescent="0.2">
      <c r="B20" s="8">
        <f t="shared" si="0"/>
        <v>46089</v>
      </c>
      <c r="C20" s="9" t="s">
        <v>4</v>
      </c>
      <c r="D20" s="10">
        <f t="shared" si="1"/>
        <v>46102</v>
      </c>
      <c r="E20" s="11">
        <f t="shared" si="3"/>
        <v>1</v>
      </c>
      <c r="F20" s="12">
        <f t="shared" si="2"/>
        <v>19</v>
      </c>
      <c r="G20" s="12">
        <v>9</v>
      </c>
    </row>
    <row r="21" spans="1:14" x14ac:dyDescent="0.2">
      <c r="B21" s="16">
        <f t="shared" si="0"/>
        <v>46103</v>
      </c>
      <c r="C21" s="17" t="s">
        <v>4</v>
      </c>
      <c r="D21" s="18">
        <f t="shared" si="1"/>
        <v>46116</v>
      </c>
      <c r="E21" s="19">
        <f t="shared" si="3"/>
        <v>1</v>
      </c>
      <c r="F21" s="20">
        <f t="shared" si="2"/>
        <v>20</v>
      </c>
      <c r="G21" s="20">
        <v>8</v>
      </c>
    </row>
    <row r="22" spans="1:14" x14ac:dyDescent="0.2">
      <c r="B22" s="8">
        <f t="shared" si="0"/>
        <v>46117</v>
      </c>
      <c r="C22" s="9" t="s">
        <v>4</v>
      </c>
      <c r="D22" s="10">
        <f t="shared" si="1"/>
        <v>46130</v>
      </c>
      <c r="E22" s="11">
        <f t="shared" si="3"/>
        <v>1</v>
      </c>
      <c r="F22" s="12">
        <f t="shared" si="2"/>
        <v>21</v>
      </c>
      <c r="G22" s="12">
        <v>7</v>
      </c>
    </row>
    <row r="23" spans="1:14" x14ac:dyDescent="0.2">
      <c r="B23" s="16">
        <f t="shared" si="0"/>
        <v>46131</v>
      </c>
      <c r="C23" s="17" t="s">
        <v>4</v>
      </c>
      <c r="D23" s="18">
        <f t="shared" si="1"/>
        <v>46144</v>
      </c>
      <c r="E23" s="19">
        <f t="shared" si="3"/>
        <v>1</v>
      </c>
      <c r="F23" s="20">
        <f t="shared" si="2"/>
        <v>22</v>
      </c>
      <c r="G23" s="20">
        <v>6</v>
      </c>
    </row>
    <row r="24" spans="1:14" x14ac:dyDescent="0.2">
      <c r="B24" s="8">
        <f t="shared" si="0"/>
        <v>46145</v>
      </c>
      <c r="C24" s="9" t="s">
        <v>4</v>
      </c>
      <c r="D24" s="10">
        <f t="shared" si="1"/>
        <v>46158</v>
      </c>
      <c r="E24" s="11">
        <f t="shared" si="3"/>
        <v>1</v>
      </c>
      <c r="F24" s="12">
        <f t="shared" si="2"/>
        <v>23</v>
      </c>
      <c r="G24" s="12">
        <v>5</v>
      </c>
    </row>
    <row r="25" spans="1:14" x14ac:dyDescent="0.2">
      <c r="B25" s="16">
        <f t="shared" si="0"/>
        <v>46159</v>
      </c>
      <c r="C25" s="17" t="s">
        <v>4</v>
      </c>
      <c r="D25" s="18">
        <f t="shared" si="1"/>
        <v>46172</v>
      </c>
      <c r="E25" s="19">
        <f>+ROUND((D25+1-B25-4)/10,6)</f>
        <v>1</v>
      </c>
      <c r="F25" s="20">
        <f t="shared" si="2"/>
        <v>24</v>
      </c>
      <c r="G25" s="20">
        <v>4</v>
      </c>
    </row>
    <row r="26" spans="1:14" x14ac:dyDescent="0.2">
      <c r="B26" s="8">
        <f t="shared" si="0"/>
        <v>46173</v>
      </c>
      <c r="C26" s="9" t="s">
        <v>4</v>
      </c>
      <c r="D26" s="10">
        <f t="shared" si="1"/>
        <v>46186</v>
      </c>
      <c r="E26" s="11">
        <f>+ROUND((D26+1-B26-4)/10,6)</f>
        <v>1</v>
      </c>
      <c r="F26" s="12">
        <f t="shared" si="2"/>
        <v>25</v>
      </c>
      <c r="G26" s="12">
        <v>3</v>
      </c>
    </row>
    <row r="27" spans="1:14" x14ac:dyDescent="0.2">
      <c r="B27" s="16">
        <f t="shared" si="0"/>
        <v>46187</v>
      </c>
      <c r="C27" s="17" t="s">
        <v>4</v>
      </c>
      <c r="D27" s="18">
        <f t="shared" si="1"/>
        <v>46200</v>
      </c>
      <c r="E27" s="19">
        <f>+ROUND((D27+1-B27-4)/10,6)</f>
        <v>1</v>
      </c>
      <c r="F27" s="20">
        <f t="shared" si="2"/>
        <v>26</v>
      </c>
      <c r="G27" s="20">
        <v>2</v>
      </c>
      <c r="H27" s="12"/>
    </row>
    <row r="28" spans="1:14" x14ac:dyDescent="0.2">
      <c r="B28" s="8">
        <f>1+D27</f>
        <v>46201</v>
      </c>
      <c r="C28" s="9" t="s">
        <v>4</v>
      </c>
      <c r="D28" s="10">
        <v>46203</v>
      </c>
      <c r="E28" s="11">
        <f>+ROUND((D28+1-B28-1)/10,6)</f>
        <v>0.2</v>
      </c>
      <c r="F28" s="12">
        <f t="shared" si="2"/>
        <v>27</v>
      </c>
      <c r="G28" s="12">
        <v>1</v>
      </c>
      <c r="I28" s="13"/>
    </row>
    <row r="29" spans="1:14" ht="13.5" thickBot="1" x14ac:dyDescent="0.25">
      <c r="E29" s="24">
        <f>SUM(E2:E28)</f>
        <v>26.099999999999998</v>
      </c>
      <c r="I29" s="13"/>
    </row>
    <row r="30" spans="1:14" ht="13.5" thickTop="1" x14ac:dyDescent="0.2">
      <c r="E30" s="11"/>
      <c r="N30" s="22">
        <v>23</v>
      </c>
    </row>
    <row r="31" spans="1:14" x14ac:dyDescent="0.2">
      <c r="B31" s="13"/>
      <c r="C31" s="25"/>
      <c r="D31" s="15"/>
      <c r="E31" s="11"/>
      <c r="N31" s="22">
        <v>22</v>
      </c>
    </row>
    <row r="32" spans="1:14" x14ac:dyDescent="0.2">
      <c r="A32" s="26" t="s">
        <v>6</v>
      </c>
      <c r="B32" s="13"/>
      <c r="C32" s="25"/>
      <c r="D32" s="15"/>
      <c r="E32" s="11"/>
      <c r="N32" s="22">
        <v>21</v>
      </c>
    </row>
    <row r="33" spans="1:14" x14ac:dyDescent="0.2">
      <c r="B33" s="13">
        <f>+B2</f>
        <v>45839</v>
      </c>
      <c r="C33" s="27" t="s">
        <v>4</v>
      </c>
      <c r="D33" s="15">
        <v>46022</v>
      </c>
      <c r="E33" s="11">
        <v>13.2</v>
      </c>
      <c r="I33" s="28"/>
      <c r="N33" s="22">
        <v>23</v>
      </c>
    </row>
    <row r="34" spans="1:14" x14ac:dyDescent="0.2">
      <c r="B34" s="13">
        <f>+D33+1</f>
        <v>46023</v>
      </c>
      <c r="C34" s="27" t="s">
        <v>4</v>
      </c>
      <c r="D34" s="15">
        <f>+D28</f>
        <v>46203</v>
      </c>
      <c r="E34" s="11">
        <v>12.9</v>
      </c>
      <c r="I34" s="28"/>
      <c r="N34" s="22">
        <v>21</v>
      </c>
    </row>
    <row r="35" spans="1:14" ht="13.5" thickBot="1" x14ac:dyDescent="0.25">
      <c r="B35" s="13"/>
      <c r="C35" s="25"/>
      <c r="D35" s="15"/>
      <c r="E35" s="24">
        <f>SUM(E33:E34)</f>
        <v>26.1</v>
      </c>
      <c r="I35" s="28"/>
      <c r="M35" t="s">
        <v>8</v>
      </c>
      <c r="N35" s="22">
        <v>22</v>
      </c>
    </row>
    <row r="36" spans="1:14" ht="13.5" thickTop="1" x14ac:dyDescent="0.2">
      <c r="A36" s="26" t="s">
        <v>7</v>
      </c>
      <c r="B36" s="13"/>
      <c r="C36" s="25"/>
      <c r="D36" s="15"/>
      <c r="E36" s="11"/>
      <c r="I36" s="28"/>
      <c r="N36" s="22">
        <v>23</v>
      </c>
    </row>
    <row r="37" spans="1:14" x14ac:dyDescent="0.2">
      <c r="B37" s="13">
        <f>+B33</f>
        <v>45839</v>
      </c>
      <c r="C37" s="27" t="s">
        <v>4</v>
      </c>
      <c r="D37" s="15">
        <f>B37+30</f>
        <v>45869</v>
      </c>
      <c r="E37" s="11">
        <f>23/10</f>
        <v>2.2999999999999998</v>
      </c>
      <c r="I37" s="13">
        <f>+B37</f>
        <v>45839</v>
      </c>
      <c r="J37" s="9" t="s">
        <v>4</v>
      </c>
      <c r="K37" s="15">
        <f>+D48</f>
        <v>46203</v>
      </c>
      <c r="L37" s="11">
        <f>+(23+22+21+23+21+22+23+20+21+22+22+21)/10</f>
        <v>26.1</v>
      </c>
      <c r="N37" s="9">
        <v>20</v>
      </c>
    </row>
    <row r="38" spans="1:14" x14ac:dyDescent="0.2">
      <c r="B38" s="13">
        <f t="shared" ref="B38:B48" si="4">+B37</f>
        <v>45839</v>
      </c>
      <c r="C38" s="27" t="s">
        <v>4</v>
      </c>
      <c r="D38" s="15">
        <f>+B38+61</f>
        <v>45900</v>
      </c>
      <c r="E38" s="11">
        <f>(23+22)/10</f>
        <v>4.5</v>
      </c>
      <c r="I38" s="13">
        <f>+I37+31</f>
        <v>45870</v>
      </c>
      <c r="J38" s="9" t="s">
        <v>4</v>
      </c>
      <c r="K38" s="15">
        <f t="shared" ref="K38:K48" si="5">+K37</f>
        <v>46203</v>
      </c>
      <c r="L38" s="11">
        <f>+(22+21+23+21+22+23+20+21+22+22+21)/10</f>
        <v>23.8</v>
      </c>
      <c r="N38" s="9">
        <v>21</v>
      </c>
    </row>
    <row r="39" spans="1:14" x14ac:dyDescent="0.2">
      <c r="B39" s="13">
        <f t="shared" si="4"/>
        <v>45839</v>
      </c>
      <c r="C39" s="27" t="s">
        <v>4</v>
      </c>
      <c r="D39" s="15">
        <f>+B39+91</f>
        <v>45930</v>
      </c>
      <c r="E39" s="11">
        <f>(23+22+21)/10</f>
        <v>6.6</v>
      </c>
      <c r="I39" s="13">
        <f>+I38+31</f>
        <v>45901</v>
      </c>
      <c r="J39" s="9" t="s">
        <v>4</v>
      </c>
      <c r="K39" s="15">
        <f t="shared" si="5"/>
        <v>46203</v>
      </c>
      <c r="L39" s="11">
        <f>+(20+21+21+23+21+22+22+21)/10</f>
        <v>17.100000000000001</v>
      </c>
      <c r="N39" s="9">
        <v>22</v>
      </c>
    </row>
    <row r="40" spans="1:14" x14ac:dyDescent="0.2">
      <c r="B40" s="13">
        <f t="shared" si="4"/>
        <v>45839</v>
      </c>
      <c r="C40" s="27" t="s">
        <v>4</v>
      </c>
      <c r="D40" s="15">
        <f>+B40+122</f>
        <v>45961</v>
      </c>
      <c r="E40" s="11">
        <f>(23+22+21+23)/10</f>
        <v>8.9</v>
      </c>
      <c r="I40" s="13">
        <f>+I39+30</f>
        <v>45931</v>
      </c>
      <c r="J40" s="9" t="s">
        <v>4</v>
      </c>
      <c r="K40" s="15">
        <f t="shared" si="5"/>
        <v>46203</v>
      </c>
      <c r="L40" s="11">
        <f>+(21+21+23+21+22+22)/10</f>
        <v>13</v>
      </c>
      <c r="N40" s="9">
        <v>22</v>
      </c>
    </row>
    <row r="41" spans="1:14" x14ac:dyDescent="0.2">
      <c r="B41" s="13">
        <f t="shared" si="4"/>
        <v>45839</v>
      </c>
      <c r="C41" s="27" t="s">
        <v>4</v>
      </c>
      <c r="D41" s="15">
        <f>+B41+152</f>
        <v>45991</v>
      </c>
      <c r="E41" s="11">
        <f>(23+22+21+23+21)/10</f>
        <v>11</v>
      </c>
      <c r="I41" s="13">
        <f>+I40+31</f>
        <v>45962</v>
      </c>
      <c r="J41" s="9" t="s">
        <v>4</v>
      </c>
      <c r="K41" s="15">
        <f t="shared" si="5"/>
        <v>46203</v>
      </c>
      <c r="L41" s="11">
        <f>+(21+23+21+22)/10</f>
        <v>8.6999999999999993</v>
      </c>
      <c r="N41" s="9">
        <v>21</v>
      </c>
    </row>
    <row r="42" spans="1:14" x14ac:dyDescent="0.2">
      <c r="B42" s="13">
        <f t="shared" si="4"/>
        <v>45839</v>
      </c>
      <c r="C42" s="27" t="s">
        <v>4</v>
      </c>
      <c r="D42" s="15">
        <f>+B42+183</f>
        <v>46022</v>
      </c>
      <c r="E42" s="11">
        <f>(23+22+21+23+21+22)/10</f>
        <v>13.2</v>
      </c>
      <c r="I42" s="13">
        <f>+I41+30</f>
        <v>45992</v>
      </c>
      <c r="J42" s="9" t="s">
        <v>4</v>
      </c>
      <c r="K42" s="15">
        <f t="shared" si="5"/>
        <v>46203</v>
      </c>
      <c r="L42" s="11">
        <f>+(23+21)/10</f>
        <v>4.4000000000000004</v>
      </c>
      <c r="N42" s="9"/>
    </row>
    <row r="43" spans="1:14" x14ac:dyDescent="0.2">
      <c r="B43" s="13">
        <f t="shared" si="4"/>
        <v>45839</v>
      </c>
      <c r="C43" s="27" t="s">
        <v>4</v>
      </c>
      <c r="D43" s="15">
        <f>+B43+214</f>
        <v>46053</v>
      </c>
      <c r="E43" s="11">
        <f>(23+21+21+23+21+22+23)/10</f>
        <v>15.4</v>
      </c>
      <c r="I43" s="13">
        <f>+I42+31</f>
        <v>46023</v>
      </c>
      <c r="J43" s="9" t="s">
        <v>4</v>
      </c>
      <c r="K43" s="15">
        <f t="shared" si="5"/>
        <v>46203</v>
      </c>
      <c r="L43" s="11">
        <f>+(23+20+21+22+22+21)/10</f>
        <v>12.9</v>
      </c>
    </row>
    <row r="44" spans="1:14" x14ac:dyDescent="0.2">
      <c r="B44" s="13">
        <f t="shared" si="4"/>
        <v>45839</v>
      </c>
      <c r="C44" s="27" t="s">
        <v>4</v>
      </c>
      <c r="D44" s="15">
        <f>+B44+242</f>
        <v>46081</v>
      </c>
      <c r="E44" s="11">
        <f>(23+22+21+23+21+22+23+20)/10</f>
        <v>17.5</v>
      </c>
      <c r="I44" s="13">
        <f>+I43+31</f>
        <v>46054</v>
      </c>
      <c r="J44" s="9" t="s">
        <v>4</v>
      </c>
      <c r="K44" s="15">
        <f t="shared" si="5"/>
        <v>46203</v>
      </c>
      <c r="L44" s="11">
        <f>+(20+21+22+22+21)/10</f>
        <v>10.6</v>
      </c>
    </row>
    <row r="45" spans="1:14" x14ac:dyDescent="0.2">
      <c r="B45" s="13">
        <f t="shared" si="4"/>
        <v>45839</v>
      </c>
      <c r="C45" s="27" t="s">
        <v>4</v>
      </c>
      <c r="D45" s="15">
        <f>+B45+273</f>
        <v>46112</v>
      </c>
      <c r="E45" s="11">
        <f>(23+22+21+23+21+22+23+20+21)/10</f>
        <v>19.600000000000001</v>
      </c>
      <c r="I45" s="13">
        <f>+I44+28</f>
        <v>46082</v>
      </c>
      <c r="J45" s="9" t="s">
        <v>4</v>
      </c>
      <c r="K45" s="15">
        <f t="shared" si="5"/>
        <v>46203</v>
      </c>
      <c r="L45" s="11">
        <f>+(20+21)/10</f>
        <v>4.0999999999999996</v>
      </c>
    </row>
    <row r="46" spans="1:14" x14ac:dyDescent="0.2">
      <c r="B46" s="13">
        <f t="shared" si="4"/>
        <v>45839</v>
      </c>
      <c r="C46" s="27" t="s">
        <v>4</v>
      </c>
      <c r="D46" s="15">
        <f>+B46+303</f>
        <v>46142</v>
      </c>
      <c r="E46" s="11">
        <f>(23+22+21+23+21+22+23+20+21+22)/10</f>
        <v>21.8</v>
      </c>
      <c r="I46" s="13">
        <f>+I45+31</f>
        <v>46113</v>
      </c>
      <c r="J46" s="9" t="s">
        <v>4</v>
      </c>
      <c r="K46" s="15">
        <f t="shared" si="5"/>
        <v>46203</v>
      </c>
      <c r="L46" s="11">
        <f>+(22+22+21)/10</f>
        <v>6.5</v>
      </c>
    </row>
    <row r="47" spans="1:14" x14ac:dyDescent="0.2">
      <c r="B47" s="13">
        <f t="shared" si="4"/>
        <v>45839</v>
      </c>
      <c r="C47" s="27" t="s">
        <v>4</v>
      </c>
      <c r="D47" s="15">
        <f>+B47+334</f>
        <v>46173</v>
      </c>
      <c r="E47" s="11">
        <f>(23+22+21+23+21+22+23+20+21+22+22)/10</f>
        <v>24</v>
      </c>
      <c r="I47" s="13">
        <f>+I46+30</f>
        <v>46143</v>
      </c>
      <c r="J47" s="9" t="s">
        <v>4</v>
      </c>
      <c r="K47" s="15">
        <f t="shared" si="5"/>
        <v>46203</v>
      </c>
      <c r="L47" s="11">
        <f>+(22+21)/10</f>
        <v>4.3</v>
      </c>
    </row>
    <row r="48" spans="1:14" x14ac:dyDescent="0.2">
      <c r="B48" s="13">
        <f t="shared" si="4"/>
        <v>45839</v>
      </c>
      <c r="C48" s="27" t="s">
        <v>4</v>
      </c>
      <c r="D48" s="15">
        <f>+B48+364</f>
        <v>46203</v>
      </c>
      <c r="E48" s="11">
        <f>(23+22+21+23+21+22+23+20+21+22+22+21)/10</f>
        <v>26.1</v>
      </c>
      <c r="I48" s="13">
        <f>+I47+31</f>
        <v>46174</v>
      </c>
      <c r="J48" s="9" t="s">
        <v>4</v>
      </c>
      <c r="K48" s="15">
        <f t="shared" si="5"/>
        <v>46203</v>
      </c>
      <c r="L48" s="11">
        <v>2.1</v>
      </c>
    </row>
    <row r="49" spans="2:13" x14ac:dyDescent="0.2">
      <c r="B49" s="13"/>
      <c r="C49" s="27"/>
      <c r="D49" s="15"/>
      <c r="E49" s="11"/>
      <c r="M49" s="11"/>
    </row>
    <row r="50" spans="2:13" x14ac:dyDescent="0.2">
      <c r="M50" s="1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7A15-8564-48DC-BF38-7D855646A0D2}">
  <dimension ref="A1:L48"/>
  <sheetViews>
    <sheetView showGridLines="0" topLeftCell="A10" workbookViewId="0">
      <selection activeCell="L15" sqref="L15"/>
    </sheetView>
  </sheetViews>
  <sheetFormatPr defaultRowHeight="12.75" x14ac:dyDescent="0.2"/>
  <cols>
    <col min="1" max="1" width="4" customWidth="1"/>
    <col min="2" max="2" width="9.710937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39264</v>
      </c>
      <c r="C2" s="9" t="s">
        <v>4</v>
      </c>
      <c r="D2" s="10">
        <f>+B2+6</f>
        <v>39270</v>
      </c>
      <c r="E2" s="11">
        <f>+ROUND((D2+1-B2-2)/10,6)</f>
        <v>0.5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39271</v>
      </c>
      <c r="C3" s="17" t="s">
        <v>4</v>
      </c>
      <c r="D3" s="18">
        <f t="shared" ref="D3:D27" si="1">+B3+13</f>
        <v>39284</v>
      </c>
      <c r="E3" s="19">
        <f t="shared" ref="E3:E27" si="2">+ROUND((D3+1-B3-4)/10,6)</f>
        <v>1</v>
      </c>
      <c r="F3" s="20">
        <f t="shared" ref="F3:F28" si="3">+F2+1</f>
        <v>2</v>
      </c>
      <c r="G3" s="20">
        <v>25</v>
      </c>
      <c r="I3" s="13"/>
      <c r="K3" s="15"/>
    </row>
    <row r="4" spans="1:12" x14ac:dyDescent="0.2">
      <c r="B4" s="8">
        <f t="shared" si="0"/>
        <v>39285</v>
      </c>
      <c r="C4" s="9" t="s">
        <v>4</v>
      </c>
      <c r="D4" s="10">
        <f t="shared" si="1"/>
        <v>39298</v>
      </c>
      <c r="E4" s="11">
        <f t="shared" si="2"/>
        <v>1</v>
      </c>
      <c r="F4" s="12">
        <f t="shared" si="3"/>
        <v>3</v>
      </c>
      <c r="G4" s="12">
        <v>24</v>
      </c>
    </row>
    <row r="5" spans="1:12" x14ac:dyDescent="0.2">
      <c r="B5" s="16">
        <f t="shared" si="0"/>
        <v>39299</v>
      </c>
      <c r="C5" s="17" t="s">
        <v>4</v>
      </c>
      <c r="D5" s="18">
        <f t="shared" si="1"/>
        <v>39312</v>
      </c>
      <c r="E5" s="19">
        <f t="shared" si="2"/>
        <v>1</v>
      </c>
      <c r="F5" s="20">
        <f t="shared" si="3"/>
        <v>4</v>
      </c>
      <c r="G5" s="20">
        <v>23</v>
      </c>
    </row>
    <row r="6" spans="1:12" x14ac:dyDescent="0.2">
      <c r="B6" s="8">
        <f t="shared" si="0"/>
        <v>39313</v>
      </c>
      <c r="C6" s="9" t="s">
        <v>4</v>
      </c>
      <c r="D6" s="10">
        <f t="shared" si="1"/>
        <v>39326</v>
      </c>
      <c r="E6" s="11">
        <f t="shared" si="2"/>
        <v>1</v>
      </c>
      <c r="F6" s="12">
        <f t="shared" si="3"/>
        <v>5</v>
      </c>
      <c r="G6" s="12">
        <v>22</v>
      </c>
    </row>
    <row r="7" spans="1:12" x14ac:dyDescent="0.2">
      <c r="B7" s="16">
        <f t="shared" si="0"/>
        <v>39327</v>
      </c>
      <c r="C7" s="17" t="s">
        <v>4</v>
      </c>
      <c r="D7" s="18">
        <f t="shared" si="1"/>
        <v>39340</v>
      </c>
      <c r="E7" s="19">
        <f t="shared" si="2"/>
        <v>1</v>
      </c>
      <c r="F7" s="20">
        <f t="shared" si="3"/>
        <v>6</v>
      </c>
      <c r="G7" s="20">
        <v>21</v>
      </c>
    </row>
    <row r="8" spans="1:12" x14ac:dyDescent="0.2">
      <c r="B8" s="8">
        <f t="shared" si="0"/>
        <v>39341</v>
      </c>
      <c r="C8" s="9" t="s">
        <v>4</v>
      </c>
      <c r="D8" s="10">
        <f t="shared" si="1"/>
        <v>39354</v>
      </c>
      <c r="E8" s="11">
        <f t="shared" si="2"/>
        <v>1</v>
      </c>
      <c r="F8" s="12">
        <f t="shared" si="3"/>
        <v>7</v>
      </c>
      <c r="G8" s="12">
        <v>20</v>
      </c>
    </row>
    <row r="9" spans="1:12" x14ac:dyDescent="0.2">
      <c r="B9" s="16">
        <f t="shared" si="0"/>
        <v>39355</v>
      </c>
      <c r="C9" s="17" t="s">
        <v>4</v>
      </c>
      <c r="D9" s="18">
        <f t="shared" si="1"/>
        <v>39368</v>
      </c>
      <c r="E9" s="19">
        <f t="shared" si="2"/>
        <v>1</v>
      </c>
      <c r="F9" s="20">
        <f t="shared" si="3"/>
        <v>8</v>
      </c>
      <c r="G9" s="20">
        <v>19</v>
      </c>
    </row>
    <row r="10" spans="1:12" x14ac:dyDescent="0.2">
      <c r="B10" s="8">
        <f t="shared" si="0"/>
        <v>39369</v>
      </c>
      <c r="C10" s="9" t="s">
        <v>4</v>
      </c>
      <c r="D10" s="10">
        <f t="shared" si="1"/>
        <v>39382</v>
      </c>
      <c r="E10" s="11">
        <f t="shared" si="2"/>
        <v>1</v>
      </c>
      <c r="F10" s="12">
        <f t="shared" si="3"/>
        <v>9</v>
      </c>
      <c r="G10" s="12">
        <v>18</v>
      </c>
    </row>
    <row r="11" spans="1:12" x14ac:dyDescent="0.2">
      <c r="B11" s="16">
        <f t="shared" si="0"/>
        <v>39383</v>
      </c>
      <c r="C11" s="17" t="s">
        <v>4</v>
      </c>
      <c r="D11" s="18">
        <f t="shared" si="1"/>
        <v>39396</v>
      </c>
      <c r="E11" s="19">
        <f t="shared" si="2"/>
        <v>1</v>
      </c>
      <c r="F11" s="20">
        <f t="shared" si="3"/>
        <v>10</v>
      </c>
      <c r="G11" s="20">
        <v>17</v>
      </c>
    </row>
    <row r="12" spans="1:12" x14ac:dyDescent="0.2">
      <c r="B12" s="8">
        <f t="shared" si="0"/>
        <v>39397</v>
      </c>
      <c r="C12" s="9" t="s">
        <v>4</v>
      </c>
      <c r="D12" s="10">
        <f t="shared" si="1"/>
        <v>39410</v>
      </c>
      <c r="E12" s="11">
        <f t="shared" si="2"/>
        <v>1</v>
      </c>
      <c r="F12" s="12">
        <f t="shared" si="3"/>
        <v>11</v>
      </c>
      <c r="G12" s="12">
        <v>16</v>
      </c>
    </row>
    <row r="13" spans="1:12" x14ac:dyDescent="0.2">
      <c r="B13" s="16">
        <f t="shared" si="0"/>
        <v>39411</v>
      </c>
      <c r="C13" s="17" t="s">
        <v>4</v>
      </c>
      <c r="D13" s="18">
        <f t="shared" si="1"/>
        <v>39424</v>
      </c>
      <c r="E13" s="19">
        <f t="shared" si="2"/>
        <v>1</v>
      </c>
      <c r="F13" s="20">
        <f t="shared" si="3"/>
        <v>12</v>
      </c>
      <c r="G13" s="20">
        <v>15</v>
      </c>
    </row>
    <row r="14" spans="1:12" x14ac:dyDescent="0.2">
      <c r="B14" s="8">
        <f t="shared" si="0"/>
        <v>39425</v>
      </c>
      <c r="C14" s="9" t="s">
        <v>4</v>
      </c>
      <c r="D14" s="10">
        <f t="shared" si="1"/>
        <v>39438</v>
      </c>
      <c r="E14" s="11">
        <f t="shared" si="2"/>
        <v>1</v>
      </c>
      <c r="F14" s="12">
        <f t="shared" si="3"/>
        <v>13</v>
      </c>
      <c r="G14" s="12">
        <v>14</v>
      </c>
    </row>
    <row r="15" spans="1:12" x14ac:dyDescent="0.2">
      <c r="A15" t="s">
        <v>5</v>
      </c>
      <c r="B15" s="16">
        <f t="shared" si="0"/>
        <v>39439</v>
      </c>
      <c r="C15" s="17" t="s">
        <v>4</v>
      </c>
      <c r="D15" s="18">
        <f t="shared" si="1"/>
        <v>39452</v>
      </c>
      <c r="E15" s="19">
        <f t="shared" si="2"/>
        <v>1</v>
      </c>
      <c r="F15" s="20">
        <f t="shared" si="3"/>
        <v>14</v>
      </c>
      <c r="G15" s="20">
        <v>13</v>
      </c>
      <c r="H15" s="21" t="s">
        <v>5</v>
      </c>
      <c r="I15" s="13">
        <f>+B15</f>
        <v>39439</v>
      </c>
      <c r="J15" s="9" t="s">
        <v>4</v>
      </c>
      <c r="K15" s="15">
        <f>+I15+8</f>
        <v>39447</v>
      </c>
      <c r="L15">
        <f>ROUND((K15-I15-2)/10,6)</f>
        <v>0.6</v>
      </c>
    </row>
    <row r="16" spans="1:12" x14ac:dyDescent="0.2">
      <c r="B16" s="8">
        <f t="shared" si="0"/>
        <v>39453</v>
      </c>
      <c r="C16" s="9" t="s">
        <v>4</v>
      </c>
      <c r="D16" s="10">
        <f t="shared" si="1"/>
        <v>39466</v>
      </c>
      <c r="E16" s="11">
        <f t="shared" si="2"/>
        <v>1</v>
      </c>
      <c r="F16" s="12">
        <f t="shared" si="3"/>
        <v>15</v>
      </c>
      <c r="G16" s="12">
        <v>12</v>
      </c>
      <c r="I16" s="13">
        <f>+K15+1</f>
        <v>39448</v>
      </c>
      <c r="J16" s="9" t="s">
        <v>4</v>
      </c>
      <c r="K16" s="15">
        <f>+D15</f>
        <v>39452</v>
      </c>
      <c r="L16">
        <f>ROUND((K16-I16)/10,6)</f>
        <v>0.4</v>
      </c>
    </row>
    <row r="17" spans="1:11" x14ac:dyDescent="0.2">
      <c r="B17" s="16">
        <f t="shared" si="0"/>
        <v>39467</v>
      </c>
      <c r="C17" s="17" t="s">
        <v>4</v>
      </c>
      <c r="D17" s="18">
        <f t="shared" si="1"/>
        <v>39480</v>
      </c>
      <c r="E17" s="19">
        <f t="shared" si="2"/>
        <v>1</v>
      </c>
      <c r="F17" s="20">
        <f t="shared" si="3"/>
        <v>16</v>
      </c>
      <c r="G17" s="20">
        <v>11</v>
      </c>
    </row>
    <row r="18" spans="1:11" x14ac:dyDescent="0.2">
      <c r="B18" s="8">
        <f t="shared" si="0"/>
        <v>39481</v>
      </c>
      <c r="C18" s="9" t="s">
        <v>4</v>
      </c>
      <c r="D18" s="10">
        <f t="shared" si="1"/>
        <v>39494</v>
      </c>
      <c r="E18" s="11">
        <f t="shared" si="2"/>
        <v>1</v>
      </c>
      <c r="F18" s="12">
        <f t="shared" si="3"/>
        <v>17</v>
      </c>
      <c r="G18" s="12">
        <v>10</v>
      </c>
    </row>
    <row r="19" spans="1:11" x14ac:dyDescent="0.2">
      <c r="B19" s="16">
        <f t="shared" si="0"/>
        <v>39495</v>
      </c>
      <c r="C19" s="17" t="s">
        <v>4</v>
      </c>
      <c r="D19" s="18">
        <f t="shared" si="1"/>
        <v>39508</v>
      </c>
      <c r="E19" s="19">
        <f t="shared" si="2"/>
        <v>1</v>
      </c>
      <c r="F19" s="20">
        <f t="shared" si="3"/>
        <v>18</v>
      </c>
      <c r="G19" s="20">
        <v>9</v>
      </c>
    </row>
    <row r="20" spans="1:11" x14ac:dyDescent="0.2">
      <c r="B20" s="8">
        <f t="shared" si="0"/>
        <v>39509</v>
      </c>
      <c r="C20" s="9" t="s">
        <v>4</v>
      </c>
      <c r="D20" s="10">
        <f t="shared" si="1"/>
        <v>39522</v>
      </c>
      <c r="E20" s="11">
        <f t="shared" si="2"/>
        <v>1</v>
      </c>
      <c r="F20" s="12">
        <f t="shared" si="3"/>
        <v>19</v>
      </c>
      <c r="G20" s="12">
        <v>8</v>
      </c>
    </row>
    <row r="21" spans="1:11" x14ac:dyDescent="0.2">
      <c r="B21" s="16">
        <f t="shared" si="0"/>
        <v>39523</v>
      </c>
      <c r="C21" s="17" t="s">
        <v>4</v>
      </c>
      <c r="D21" s="18">
        <f t="shared" si="1"/>
        <v>39536</v>
      </c>
      <c r="E21" s="19">
        <f t="shared" si="2"/>
        <v>1</v>
      </c>
      <c r="F21" s="20">
        <f t="shared" si="3"/>
        <v>20</v>
      </c>
      <c r="G21" s="20">
        <v>7</v>
      </c>
    </row>
    <row r="22" spans="1:11" x14ac:dyDescent="0.2">
      <c r="B22" s="8">
        <f t="shared" si="0"/>
        <v>39537</v>
      </c>
      <c r="C22" s="9" t="s">
        <v>4</v>
      </c>
      <c r="D22" s="10">
        <f t="shared" si="1"/>
        <v>39550</v>
      </c>
      <c r="E22" s="11">
        <f t="shared" si="2"/>
        <v>1</v>
      </c>
      <c r="F22" s="12">
        <f t="shared" si="3"/>
        <v>21</v>
      </c>
      <c r="G22" s="12">
        <v>6</v>
      </c>
    </row>
    <row r="23" spans="1:11" x14ac:dyDescent="0.2">
      <c r="B23" s="16">
        <f t="shared" si="0"/>
        <v>39551</v>
      </c>
      <c r="C23" s="17" t="s">
        <v>4</v>
      </c>
      <c r="D23" s="18">
        <f t="shared" si="1"/>
        <v>39564</v>
      </c>
      <c r="E23" s="19">
        <f t="shared" si="2"/>
        <v>1</v>
      </c>
      <c r="F23" s="20">
        <f t="shared" si="3"/>
        <v>22</v>
      </c>
      <c r="G23" s="20">
        <v>5</v>
      </c>
    </row>
    <row r="24" spans="1:11" x14ac:dyDescent="0.2">
      <c r="B24" s="8">
        <f t="shared" si="0"/>
        <v>39565</v>
      </c>
      <c r="C24" s="9" t="s">
        <v>4</v>
      </c>
      <c r="D24" s="10">
        <f t="shared" si="1"/>
        <v>39578</v>
      </c>
      <c r="E24" s="11">
        <f t="shared" si="2"/>
        <v>1</v>
      </c>
      <c r="F24" s="12">
        <f t="shared" si="3"/>
        <v>23</v>
      </c>
      <c r="G24" s="12">
        <v>4</v>
      </c>
    </row>
    <row r="25" spans="1:11" x14ac:dyDescent="0.2">
      <c r="B25" s="16">
        <f t="shared" si="0"/>
        <v>39579</v>
      </c>
      <c r="C25" s="17" t="s">
        <v>4</v>
      </c>
      <c r="D25" s="18">
        <f t="shared" si="1"/>
        <v>39592</v>
      </c>
      <c r="E25" s="19">
        <f t="shared" si="2"/>
        <v>1</v>
      </c>
      <c r="F25" s="20">
        <f t="shared" si="3"/>
        <v>24</v>
      </c>
      <c r="G25" s="20">
        <v>3</v>
      </c>
    </row>
    <row r="26" spans="1:11" x14ac:dyDescent="0.2">
      <c r="B26" s="8">
        <f t="shared" si="0"/>
        <v>39593</v>
      </c>
      <c r="C26" s="9" t="s">
        <v>4</v>
      </c>
      <c r="D26" s="10">
        <f t="shared" si="1"/>
        <v>39606</v>
      </c>
      <c r="E26" s="11">
        <f t="shared" si="2"/>
        <v>1</v>
      </c>
      <c r="F26" s="12">
        <f t="shared" si="3"/>
        <v>25</v>
      </c>
      <c r="G26" s="12">
        <v>2</v>
      </c>
    </row>
    <row r="27" spans="1:11" x14ac:dyDescent="0.2">
      <c r="B27" s="16">
        <f t="shared" si="0"/>
        <v>39607</v>
      </c>
      <c r="C27" s="17" t="s">
        <v>4</v>
      </c>
      <c r="D27" s="18">
        <f t="shared" si="1"/>
        <v>39620</v>
      </c>
      <c r="E27" s="19">
        <f t="shared" si="2"/>
        <v>1</v>
      </c>
      <c r="F27" s="20">
        <f t="shared" si="3"/>
        <v>26</v>
      </c>
      <c r="G27" s="20">
        <v>1</v>
      </c>
    </row>
    <row r="28" spans="1:11" x14ac:dyDescent="0.2">
      <c r="B28" s="8">
        <f t="shared" si="0"/>
        <v>39621</v>
      </c>
      <c r="C28" s="9" t="s">
        <v>4</v>
      </c>
      <c r="D28" s="10">
        <v>39629</v>
      </c>
      <c r="E28" s="11">
        <f>+ROUND((D28+1-B28-3)/10,6)</f>
        <v>0.6</v>
      </c>
      <c r="F28" s="12">
        <f t="shared" si="3"/>
        <v>27</v>
      </c>
      <c r="I28" s="13"/>
      <c r="J28" s="14"/>
      <c r="K28" s="13"/>
    </row>
    <row r="29" spans="1:11" ht="13.5" thickBot="1" x14ac:dyDescent="0.25">
      <c r="E29" s="24">
        <f>SUM(E2:E28)</f>
        <v>26.1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39264</v>
      </c>
      <c r="C33" s="27" t="s">
        <v>4</v>
      </c>
      <c r="D33" s="15">
        <f>+K15</f>
        <v>39447</v>
      </c>
      <c r="E33" s="11">
        <v>13.1</v>
      </c>
      <c r="I33" s="28"/>
    </row>
    <row r="34" spans="1:12" x14ac:dyDescent="0.2">
      <c r="B34" s="13">
        <f>+D33+1</f>
        <v>39448</v>
      </c>
      <c r="C34" s="27" t="s">
        <v>4</v>
      </c>
      <c r="D34" s="15">
        <f>+D28</f>
        <v>39629</v>
      </c>
      <c r="E34" s="11">
        <v>13</v>
      </c>
      <c r="I34" s="28"/>
    </row>
    <row r="35" spans="1:12" ht="13.5" thickBot="1" x14ac:dyDescent="0.25">
      <c r="B35" s="13"/>
      <c r="C35" s="25"/>
      <c r="D35" s="15"/>
      <c r="E35" s="24">
        <f>SUM(E33:E34)</f>
        <v>26.1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39264</v>
      </c>
      <c r="C37" s="27" t="s">
        <v>4</v>
      </c>
      <c r="D37" s="15">
        <f>B37+30</f>
        <v>39294</v>
      </c>
      <c r="E37" s="11">
        <f>22/10</f>
        <v>2.2000000000000002</v>
      </c>
      <c r="H37" s="9"/>
      <c r="I37" s="13">
        <f>+B37</f>
        <v>39264</v>
      </c>
      <c r="J37" s="9" t="s">
        <v>4</v>
      </c>
      <c r="K37" s="15">
        <f>+D48</f>
        <v>39629</v>
      </c>
      <c r="L37" s="11">
        <f>261/10</f>
        <v>26.1</v>
      </c>
    </row>
    <row r="38" spans="1:12" x14ac:dyDescent="0.2">
      <c r="B38" s="13">
        <f t="shared" ref="B38:B48" si="4">+B37</f>
        <v>39264</v>
      </c>
      <c r="C38" s="27" t="s">
        <v>4</v>
      </c>
      <c r="D38" s="15">
        <f>+B38+61</f>
        <v>39325</v>
      </c>
      <c r="E38" s="11">
        <f>45/10</f>
        <v>4.5</v>
      </c>
      <c r="H38" s="9"/>
      <c r="I38" s="13">
        <f>+I37+31</f>
        <v>39295</v>
      </c>
      <c r="J38" s="9" t="s">
        <v>4</v>
      </c>
      <c r="K38" s="15">
        <f t="shared" ref="K38:K48" si="5">+K37</f>
        <v>39629</v>
      </c>
      <c r="L38" s="11">
        <f>(261-22)/10</f>
        <v>23.9</v>
      </c>
    </row>
    <row r="39" spans="1:12" x14ac:dyDescent="0.2">
      <c r="B39" s="13">
        <f t="shared" si="4"/>
        <v>39264</v>
      </c>
      <c r="C39" s="27" t="s">
        <v>4</v>
      </c>
      <c r="D39" s="15">
        <f>+B39+91</f>
        <v>39355</v>
      </c>
      <c r="E39" s="11">
        <f>65/10</f>
        <v>6.5</v>
      </c>
      <c r="H39" s="9"/>
      <c r="I39" s="13">
        <f>+I38+31</f>
        <v>39326</v>
      </c>
      <c r="J39" s="9" t="s">
        <v>4</v>
      </c>
      <c r="K39" s="15">
        <f t="shared" si="5"/>
        <v>39629</v>
      </c>
      <c r="L39" s="11">
        <f>(261-45)/10</f>
        <v>21.6</v>
      </c>
    </row>
    <row r="40" spans="1:12" x14ac:dyDescent="0.2">
      <c r="B40" s="13">
        <f t="shared" si="4"/>
        <v>39264</v>
      </c>
      <c r="C40" s="27" t="s">
        <v>4</v>
      </c>
      <c r="D40" s="15">
        <f>+B40+122</f>
        <v>39386</v>
      </c>
      <c r="E40" s="11">
        <f>88/10</f>
        <v>8.8000000000000007</v>
      </c>
      <c r="H40" s="9"/>
      <c r="I40" s="13">
        <f>+I39+30</f>
        <v>39356</v>
      </c>
      <c r="J40" s="9" t="s">
        <v>4</v>
      </c>
      <c r="K40" s="15">
        <f t="shared" si="5"/>
        <v>39629</v>
      </c>
      <c r="L40" s="11">
        <f>(261-65)/10</f>
        <v>19.600000000000001</v>
      </c>
    </row>
    <row r="41" spans="1:12" x14ac:dyDescent="0.2">
      <c r="B41" s="13">
        <f t="shared" si="4"/>
        <v>39264</v>
      </c>
      <c r="C41" s="27" t="s">
        <v>4</v>
      </c>
      <c r="D41" s="15">
        <f>+B41+152</f>
        <v>39416</v>
      </c>
      <c r="E41" s="11">
        <f>110/10</f>
        <v>11</v>
      </c>
      <c r="H41" s="9"/>
      <c r="I41" s="13">
        <f>+I40+31</f>
        <v>39387</v>
      </c>
      <c r="J41" s="9" t="s">
        <v>4</v>
      </c>
      <c r="K41" s="15">
        <f t="shared" si="5"/>
        <v>39629</v>
      </c>
      <c r="L41" s="11">
        <f>(261-88)/10</f>
        <v>17.3</v>
      </c>
    </row>
    <row r="42" spans="1:12" x14ac:dyDescent="0.2">
      <c r="B42" s="13">
        <f t="shared" si="4"/>
        <v>39264</v>
      </c>
      <c r="C42" s="27" t="s">
        <v>4</v>
      </c>
      <c r="D42" s="15">
        <f>+B42+183</f>
        <v>39447</v>
      </c>
      <c r="E42" s="11">
        <f>131/10</f>
        <v>13.1</v>
      </c>
      <c r="H42" s="9"/>
      <c r="I42" s="13">
        <f>+I41+30</f>
        <v>39417</v>
      </c>
      <c r="J42" s="9" t="s">
        <v>4</v>
      </c>
      <c r="K42" s="15">
        <f t="shared" si="5"/>
        <v>39629</v>
      </c>
      <c r="L42" s="11">
        <f>(261-110)/10</f>
        <v>15.1</v>
      </c>
    </row>
    <row r="43" spans="1:12" x14ac:dyDescent="0.2">
      <c r="B43" s="13">
        <f t="shared" si="4"/>
        <v>39264</v>
      </c>
      <c r="C43" s="27" t="s">
        <v>4</v>
      </c>
      <c r="D43" s="15">
        <f>+B43+214</f>
        <v>39478</v>
      </c>
      <c r="E43" s="11">
        <f>154/10</f>
        <v>15.4</v>
      </c>
      <c r="I43" s="13">
        <f>+I42+31</f>
        <v>39448</v>
      </c>
      <c r="J43" s="9" t="s">
        <v>4</v>
      </c>
      <c r="K43" s="15">
        <f t="shared" si="5"/>
        <v>39629</v>
      </c>
      <c r="L43" s="11">
        <f>(261-131)/10</f>
        <v>13</v>
      </c>
    </row>
    <row r="44" spans="1:12" x14ac:dyDescent="0.2">
      <c r="B44" s="13">
        <f t="shared" si="4"/>
        <v>39264</v>
      </c>
      <c r="C44" s="27" t="s">
        <v>4</v>
      </c>
      <c r="D44" s="15">
        <f>+B44+243</f>
        <v>39507</v>
      </c>
      <c r="E44" s="11">
        <f>175/10</f>
        <v>17.5</v>
      </c>
      <c r="I44" s="13">
        <f>+I43+31</f>
        <v>39479</v>
      </c>
      <c r="J44" s="9" t="s">
        <v>4</v>
      </c>
      <c r="K44" s="15">
        <f t="shared" si="5"/>
        <v>39629</v>
      </c>
      <c r="L44" s="11">
        <f>(261-154)/10</f>
        <v>10.7</v>
      </c>
    </row>
    <row r="45" spans="1:12" x14ac:dyDescent="0.2">
      <c r="B45" s="13">
        <f t="shared" si="4"/>
        <v>39264</v>
      </c>
      <c r="C45" s="27" t="s">
        <v>4</v>
      </c>
      <c r="D45" s="15">
        <f>+B45+274</f>
        <v>39538</v>
      </c>
      <c r="E45" s="11">
        <f>196/10</f>
        <v>19.600000000000001</v>
      </c>
      <c r="I45" s="13">
        <f>+I44+29</f>
        <v>39508</v>
      </c>
      <c r="J45" s="9" t="s">
        <v>4</v>
      </c>
      <c r="K45" s="15">
        <f t="shared" si="5"/>
        <v>39629</v>
      </c>
      <c r="L45" s="11">
        <f>(261-175)/10</f>
        <v>8.6</v>
      </c>
    </row>
    <row r="46" spans="1:12" x14ac:dyDescent="0.2">
      <c r="B46" s="13">
        <f t="shared" si="4"/>
        <v>39264</v>
      </c>
      <c r="C46" s="27" t="s">
        <v>4</v>
      </c>
      <c r="D46" s="15">
        <f>+B46+304</f>
        <v>39568</v>
      </c>
      <c r="E46" s="11">
        <f>218/10</f>
        <v>21.8</v>
      </c>
      <c r="I46" s="13">
        <f>+I45+31</f>
        <v>39539</v>
      </c>
      <c r="J46" s="9" t="s">
        <v>4</v>
      </c>
      <c r="K46" s="15">
        <f t="shared" si="5"/>
        <v>39629</v>
      </c>
      <c r="L46" s="11">
        <f>(261-196)/10</f>
        <v>6.5</v>
      </c>
    </row>
    <row r="47" spans="1:12" x14ac:dyDescent="0.2">
      <c r="B47" s="13">
        <f t="shared" si="4"/>
        <v>39264</v>
      </c>
      <c r="C47" s="27" t="s">
        <v>4</v>
      </c>
      <c r="D47" s="15">
        <f>+B47+335</f>
        <v>39599</v>
      </c>
      <c r="E47" s="11">
        <f>240/10</f>
        <v>24</v>
      </c>
      <c r="I47" s="13">
        <f>+I46+30</f>
        <v>39569</v>
      </c>
      <c r="J47" s="9" t="s">
        <v>4</v>
      </c>
      <c r="K47" s="15">
        <f t="shared" si="5"/>
        <v>39629</v>
      </c>
      <c r="L47" s="11">
        <f>(261-218)/10</f>
        <v>4.3</v>
      </c>
    </row>
    <row r="48" spans="1:12" x14ac:dyDescent="0.2">
      <c r="B48" s="13">
        <f t="shared" si="4"/>
        <v>39264</v>
      </c>
      <c r="C48" s="27" t="s">
        <v>4</v>
      </c>
      <c r="D48" s="15">
        <f>+B48+365</f>
        <v>39629</v>
      </c>
      <c r="E48" s="11">
        <f>261/10</f>
        <v>26.1</v>
      </c>
      <c r="I48" s="13">
        <f>+I47+31</f>
        <v>39600</v>
      </c>
      <c r="J48" s="9" t="s">
        <v>4</v>
      </c>
      <c r="K48" s="15">
        <f t="shared" si="5"/>
        <v>39629</v>
      </c>
      <c r="L48" s="11">
        <f>(261-240)/10</f>
        <v>2.1</v>
      </c>
    </row>
  </sheetData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BAE5-0959-4A0D-A28C-A16D870529C7}">
  <dimension ref="A1:L48"/>
  <sheetViews>
    <sheetView showGridLines="0" topLeftCell="A28" workbookViewId="0">
      <selection activeCell="L47" sqref="L47"/>
    </sheetView>
  </sheetViews>
  <sheetFormatPr defaultRowHeight="12.75" x14ac:dyDescent="0.2"/>
  <cols>
    <col min="1" max="1" width="4" customWidth="1"/>
    <col min="2" max="2" width="9.710937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38899</v>
      </c>
      <c r="C2" s="9" t="s">
        <v>4</v>
      </c>
      <c r="D2" s="10">
        <f>+B2+7</f>
        <v>38906</v>
      </c>
      <c r="E2" s="11">
        <f>+ROUND((D2+1-B2-3)/10,6)</f>
        <v>0.5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38907</v>
      </c>
      <c r="C3" s="17" t="s">
        <v>4</v>
      </c>
      <c r="D3" s="18">
        <f t="shared" ref="D3:D27" si="1">+B3+13</f>
        <v>38920</v>
      </c>
      <c r="E3" s="19">
        <f t="shared" ref="E3:E27" si="2">+ROUND((D3+1-B3-4)/10,6)</f>
        <v>1</v>
      </c>
      <c r="F3" s="20">
        <f t="shared" ref="F3:F28" si="3">+F2+1</f>
        <v>2</v>
      </c>
      <c r="G3" s="20">
        <v>25</v>
      </c>
      <c r="I3" s="13"/>
      <c r="K3" s="15"/>
    </row>
    <row r="4" spans="1:12" x14ac:dyDescent="0.2">
      <c r="B4" s="8">
        <f t="shared" si="0"/>
        <v>38921</v>
      </c>
      <c r="C4" s="9" t="s">
        <v>4</v>
      </c>
      <c r="D4" s="10">
        <f t="shared" si="1"/>
        <v>38934</v>
      </c>
      <c r="E4" s="11">
        <f t="shared" si="2"/>
        <v>1</v>
      </c>
      <c r="F4" s="12">
        <f t="shared" si="3"/>
        <v>3</v>
      </c>
      <c r="G4" s="12">
        <v>24</v>
      </c>
    </row>
    <row r="5" spans="1:12" x14ac:dyDescent="0.2">
      <c r="B5" s="16">
        <f t="shared" si="0"/>
        <v>38935</v>
      </c>
      <c r="C5" s="17" t="s">
        <v>4</v>
      </c>
      <c r="D5" s="18">
        <f t="shared" si="1"/>
        <v>38948</v>
      </c>
      <c r="E5" s="19">
        <f t="shared" si="2"/>
        <v>1</v>
      </c>
      <c r="F5" s="20">
        <f t="shared" si="3"/>
        <v>4</v>
      </c>
      <c r="G5" s="20">
        <v>23</v>
      </c>
    </row>
    <row r="6" spans="1:12" x14ac:dyDescent="0.2">
      <c r="B6" s="8">
        <f t="shared" si="0"/>
        <v>38949</v>
      </c>
      <c r="C6" s="9" t="s">
        <v>4</v>
      </c>
      <c r="D6" s="10">
        <f t="shared" si="1"/>
        <v>38962</v>
      </c>
      <c r="E6" s="11">
        <f t="shared" si="2"/>
        <v>1</v>
      </c>
      <c r="F6" s="12">
        <f t="shared" si="3"/>
        <v>5</v>
      </c>
      <c r="G6" s="12">
        <v>22</v>
      </c>
    </row>
    <row r="7" spans="1:12" x14ac:dyDescent="0.2">
      <c r="B7" s="16">
        <f t="shared" si="0"/>
        <v>38963</v>
      </c>
      <c r="C7" s="17" t="s">
        <v>4</v>
      </c>
      <c r="D7" s="18">
        <f t="shared" si="1"/>
        <v>38976</v>
      </c>
      <c r="E7" s="19">
        <f t="shared" si="2"/>
        <v>1</v>
      </c>
      <c r="F7" s="20">
        <f t="shared" si="3"/>
        <v>6</v>
      </c>
      <c r="G7" s="20">
        <v>21</v>
      </c>
    </row>
    <row r="8" spans="1:12" x14ac:dyDescent="0.2">
      <c r="B8" s="8">
        <f t="shared" si="0"/>
        <v>38977</v>
      </c>
      <c r="C8" s="9" t="s">
        <v>4</v>
      </c>
      <c r="D8" s="10">
        <f t="shared" si="1"/>
        <v>38990</v>
      </c>
      <c r="E8" s="11">
        <f t="shared" si="2"/>
        <v>1</v>
      </c>
      <c r="F8" s="12">
        <f t="shared" si="3"/>
        <v>7</v>
      </c>
      <c r="G8" s="12">
        <v>20</v>
      </c>
    </row>
    <row r="9" spans="1:12" x14ac:dyDescent="0.2">
      <c r="B9" s="16">
        <f t="shared" si="0"/>
        <v>38991</v>
      </c>
      <c r="C9" s="17" t="s">
        <v>4</v>
      </c>
      <c r="D9" s="18">
        <f t="shared" si="1"/>
        <v>39004</v>
      </c>
      <c r="E9" s="19">
        <f t="shared" si="2"/>
        <v>1</v>
      </c>
      <c r="F9" s="20">
        <f t="shared" si="3"/>
        <v>8</v>
      </c>
      <c r="G9" s="20">
        <v>19</v>
      </c>
    </row>
    <row r="10" spans="1:12" x14ac:dyDescent="0.2">
      <c r="B10" s="8">
        <f t="shared" si="0"/>
        <v>39005</v>
      </c>
      <c r="C10" s="9" t="s">
        <v>4</v>
      </c>
      <c r="D10" s="10">
        <f t="shared" si="1"/>
        <v>39018</v>
      </c>
      <c r="E10" s="11">
        <f t="shared" si="2"/>
        <v>1</v>
      </c>
      <c r="F10" s="12">
        <f t="shared" si="3"/>
        <v>9</v>
      </c>
      <c r="G10" s="12">
        <v>18</v>
      </c>
    </row>
    <row r="11" spans="1:12" x14ac:dyDescent="0.2">
      <c r="B11" s="16">
        <f t="shared" si="0"/>
        <v>39019</v>
      </c>
      <c r="C11" s="17" t="s">
        <v>4</v>
      </c>
      <c r="D11" s="18">
        <f t="shared" si="1"/>
        <v>39032</v>
      </c>
      <c r="E11" s="19">
        <f t="shared" si="2"/>
        <v>1</v>
      </c>
      <c r="F11" s="20">
        <f t="shared" si="3"/>
        <v>10</v>
      </c>
      <c r="G11" s="20">
        <v>17</v>
      </c>
    </row>
    <row r="12" spans="1:12" x14ac:dyDescent="0.2">
      <c r="B12" s="8">
        <f t="shared" si="0"/>
        <v>39033</v>
      </c>
      <c r="C12" s="9" t="s">
        <v>4</v>
      </c>
      <c r="D12" s="10">
        <f t="shared" si="1"/>
        <v>39046</v>
      </c>
      <c r="E12" s="11">
        <f t="shared" si="2"/>
        <v>1</v>
      </c>
      <c r="F12" s="12">
        <f t="shared" si="3"/>
        <v>11</v>
      </c>
      <c r="G12" s="12">
        <v>16</v>
      </c>
    </row>
    <row r="13" spans="1:12" x14ac:dyDescent="0.2">
      <c r="B13" s="16">
        <f t="shared" si="0"/>
        <v>39047</v>
      </c>
      <c r="C13" s="17" t="s">
        <v>4</v>
      </c>
      <c r="D13" s="18">
        <f t="shared" si="1"/>
        <v>39060</v>
      </c>
      <c r="E13" s="19">
        <f t="shared" si="2"/>
        <v>1</v>
      </c>
      <c r="F13" s="20">
        <f t="shared" si="3"/>
        <v>12</v>
      </c>
      <c r="G13" s="20">
        <v>15</v>
      </c>
    </row>
    <row r="14" spans="1:12" x14ac:dyDescent="0.2">
      <c r="B14" s="8">
        <f t="shared" si="0"/>
        <v>39061</v>
      </c>
      <c r="C14" s="9" t="s">
        <v>4</v>
      </c>
      <c r="D14" s="10">
        <f t="shared" si="1"/>
        <v>39074</v>
      </c>
      <c r="E14" s="11">
        <f t="shared" si="2"/>
        <v>1</v>
      </c>
      <c r="F14" s="12">
        <f t="shared" si="3"/>
        <v>13</v>
      </c>
      <c r="G14" s="12">
        <v>14</v>
      </c>
    </row>
    <row r="15" spans="1:12" x14ac:dyDescent="0.2">
      <c r="A15" t="s">
        <v>5</v>
      </c>
      <c r="B15" s="16">
        <f t="shared" si="0"/>
        <v>39075</v>
      </c>
      <c r="C15" s="17" t="s">
        <v>4</v>
      </c>
      <c r="D15" s="18">
        <f t="shared" si="1"/>
        <v>39088</v>
      </c>
      <c r="E15" s="19">
        <f t="shared" si="2"/>
        <v>1</v>
      </c>
      <c r="F15" s="20">
        <f t="shared" si="3"/>
        <v>14</v>
      </c>
      <c r="G15" s="20">
        <v>13</v>
      </c>
      <c r="H15" s="21" t="s">
        <v>5</v>
      </c>
      <c r="I15" s="13">
        <f>+B15</f>
        <v>39075</v>
      </c>
      <c r="J15" s="9" t="s">
        <v>4</v>
      </c>
      <c r="K15" s="15">
        <f>+I15+7</f>
        <v>39082</v>
      </c>
      <c r="L15">
        <f>ROUND((K15-I15-2)/10,6)</f>
        <v>0.5</v>
      </c>
    </row>
    <row r="16" spans="1:12" x14ac:dyDescent="0.2">
      <c r="B16" s="8">
        <f t="shared" si="0"/>
        <v>39089</v>
      </c>
      <c r="C16" s="9" t="s">
        <v>4</v>
      </c>
      <c r="D16" s="10">
        <f t="shared" si="1"/>
        <v>39102</v>
      </c>
      <c r="E16" s="11">
        <f t="shared" si="2"/>
        <v>1</v>
      </c>
      <c r="F16" s="12">
        <f t="shared" si="3"/>
        <v>15</v>
      </c>
      <c r="G16" s="12">
        <v>12</v>
      </c>
      <c r="I16" s="13">
        <f>+K15+1</f>
        <v>39083</v>
      </c>
      <c r="J16" s="9" t="s">
        <v>4</v>
      </c>
      <c r="K16" s="15">
        <f>+D15</f>
        <v>39088</v>
      </c>
      <c r="L16">
        <f>ROUND((K16-I16)/10,6)</f>
        <v>0.5</v>
      </c>
    </row>
    <row r="17" spans="1:11" x14ac:dyDescent="0.2">
      <c r="B17" s="16">
        <f t="shared" si="0"/>
        <v>39103</v>
      </c>
      <c r="C17" s="17" t="s">
        <v>4</v>
      </c>
      <c r="D17" s="18">
        <f t="shared" si="1"/>
        <v>39116</v>
      </c>
      <c r="E17" s="19">
        <f t="shared" si="2"/>
        <v>1</v>
      </c>
      <c r="F17" s="20">
        <f t="shared" si="3"/>
        <v>16</v>
      </c>
      <c r="G17" s="20">
        <v>11</v>
      </c>
    </row>
    <row r="18" spans="1:11" x14ac:dyDescent="0.2">
      <c r="B18" s="8">
        <f t="shared" si="0"/>
        <v>39117</v>
      </c>
      <c r="C18" s="9" t="s">
        <v>4</v>
      </c>
      <c r="D18" s="10">
        <f t="shared" si="1"/>
        <v>39130</v>
      </c>
      <c r="E18" s="11">
        <f t="shared" si="2"/>
        <v>1</v>
      </c>
      <c r="F18" s="12">
        <f t="shared" si="3"/>
        <v>17</v>
      </c>
      <c r="G18" s="12">
        <v>10</v>
      </c>
    </row>
    <row r="19" spans="1:11" x14ac:dyDescent="0.2">
      <c r="B19" s="16">
        <f t="shared" si="0"/>
        <v>39131</v>
      </c>
      <c r="C19" s="17" t="s">
        <v>4</v>
      </c>
      <c r="D19" s="18">
        <f t="shared" si="1"/>
        <v>39144</v>
      </c>
      <c r="E19" s="19">
        <f t="shared" si="2"/>
        <v>1</v>
      </c>
      <c r="F19" s="20">
        <f t="shared" si="3"/>
        <v>18</v>
      </c>
      <c r="G19" s="20">
        <v>9</v>
      </c>
    </row>
    <row r="20" spans="1:11" x14ac:dyDescent="0.2">
      <c r="B20" s="8">
        <f t="shared" si="0"/>
        <v>39145</v>
      </c>
      <c r="C20" s="9" t="s">
        <v>4</v>
      </c>
      <c r="D20" s="10">
        <f t="shared" si="1"/>
        <v>39158</v>
      </c>
      <c r="E20" s="11">
        <f t="shared" si="2"/>
        <v>1</v>
      </c>
      <c r="F20" s="12">
        <f t="shared" si="3"/>
        <v>19</v>
      </c>
      <c r="G20" s="12">
        <v>8</v>
      </c>
    </row>
    <row r="21" spans="1:11" x14ac:dyDescent="0.2">
      <c r="B21" s="16">
        <f t="shared" si="0"/>
        <v>39159</v>
      </c>
      <c r="C21" s="17" t="s">
        <v>4</v>
      </c>
      <c r="D21" s="18">
        <f t="shared" si="1"/>
        <v>39172</v>
      </c>
      <c r="E21" s="19">
        <f t="shared" si="2"/>
        <v>1</v>
      </c>
      <c r="F21" s="20">
        <f t="shared" si="3"/>
        <v>20</v>
      </c>
      <c r="G21" s="20">
        <v>7</v>
      </c>
    </row>
    <row r="22" spans="1:11" x14ac:dyDescent="0.2">
      <c r="B22" s="8">
        <f t="shared" si="0"/>
        <v>39173</v>
      </c>
      <c r="C22" s="9" t="s">
        <v>4</v>
      </c>
      <c r="D22" s="10">
        <f t="shared" si="1"/>
        <v>39186</v>
      </c>
      <c r="E22" s="11">
        <f t="shared" si="2"/>
        <v>1</v>
      </c>
      <c r="F22" s="12">
        <f t="shared" si="3"/>
        <v>21</v>
      </c>
      <c r="G22" s="12">
        <v>6</v>
      </c>
    </row>
    <row r="23" spans="1:11" x14ac:dyDescent="0.2">
      <c r="B23" s="16">
        <f t="shared" si="0"/>
        <v>39187</v>
      </c>
      <c r="C23" s="17" t="s">
        <v>4</v>
      </c>
      <c r="D23" s="18">
        <f t="shared" si="1"/>
        <v>39200</v>
      </c>
      <c r="E23" s="19">
        <f t="shared" si="2"/>
        <v>1</v>
      </c>
      <c r="F23" s="20">
        <f t="shared" si="3"/>
        <v>22</v>
      </c>
      <c r="G23" s="20">
        <v>5</v>
      </c>
    </row>
    <row r="24" spans="1:11" x14ac:dyDescent="0.2">
      <c r="B24" s="8">
        <f t="shared" si="0"/>
        <v>39201</v>
      </c>
      <c r="C24" s="9" t="s">
        <v>4</v>
      </c>
      <c r="D24" s="10">
        <f t="shared" si="1"/>
        <v>39214</v>
      </c>
      <c r="E24" s="11">
        <f t="shared" si="2"/>
        <v>1</v>
      </c>
      <c r="F24" s="12">
        <f t="shared" si="3"/>
        <v>23</v>
      </c>
      <c r="G24" s="12">
        <v>4</v>
      </c>
    </row>
    <row r="25" spans="1:11" x14ac:dyDescent="0.2">
      <c r="B25" s="16">
        <f t="shared" si="0"/>
        <v>39215</v>
      </c>
      <c r="C25" s="17" t="s">
        <v>4</v>
      </c>
      <c r="D25" s="18">
        <f t="shared" si="1"/>
        <v>39228</v>
      </c>
      <c r="E25" s="19">
        <f t="shared" si="2"/>
        <v>1</v>
      </c>
      <c r="F25" s="20">
        <f t="shared" si="3"/>
        <v>24</v>
      </c>
      <c r="G25" s="20">
        <v>3</v>
      </c>
    </row>
    <row r="26" spans="1:11" x14ac:dyDescent="0.2">
      <c r="B26" s="8">
        <f t="shared" si="0"/>
        <v>39229</v>
      </c>
      <c r="C26" s="9" t="s">
        <v>4</v>
      </c>
      <c r="D26" s="10">
        <f t="shared" si="1"/>
        <v>39242</v>
      </c>
      <c r="E26" s="11">
        <f t="shared" si="2"/>
        <v>1</v>
      </c>
      <c r="F26" s="12">
        <f t="shared" si="3"/>
        <v>25</v>
      </c>
      <c r="G26" s="12">
        <v>2</v>
      </c>
    </row>
    <row r="27" spans="1:11" x14ac:dyDescent="0.2">
      <c r="B27" s="16">
        <f t="shared" si="0"/>
        <v>39243</v>
      </c>
      <c r="C27" s="17" t="s">
        <v>4</v>
      </c>
      <c r="D27" s="18">
        <f t="shared" si="1"/>
        <v>39256</v>
      </c>
      <c r="E27" s="19">
        <f t="shared" si="2"/>
        <v>1</v>
      </c>
      <c r="F27" s="20">
        <f t="shared" si="3"/>
        <v>26</v>
      </c>
      <c r="G27" s="20">
        <v>1</v>
      </c>
    </row>
    <row r="28" spans="1:11" x14ac:dyDescent="0.2">
      <c r="B28" s="8">
        <f t="shared" si="0"/>
        <v>39257</v>
      </c>
      <c r="C28" s="9" t="s">
        <v>4</v>
      </c>
      <c r="D28" s="10">
        <v>39263</v>
      </c>
      <c r="E28" s="11">
        <f>+ROUND((D28+1-B28-1)/10,6)</f>
        <v>0.6</v>
      </c>
      <c r="F28" s="12">
        <f t="shared" si="3"/>
        <v>27</v>
      </c>
      <c r="I28" s="13"/>
      <c r="J28" s="14"/>
      <c r="K28" s="13"/>
    </row>
    <row r="29" spans="1:11" ht="13.5" thickBot="1" x14ac:dyDescent="0.25">
      <c r="E29" s="24">
        <f>SUM(E2:E28)</f>
        <v>26.1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38899</v>
      </c>
      <c r="C33" s="27" t="s">
        <v>4</v>
      </c>
      <c r="D33" s="15">
        <f>+K15</f>
        <v>39082</v>
      </c>
      <c r="E33" s="11">
        <v>13.2</v>
      </c>
      <c r="I33" s="28"/>
    </row>
    <row r="34" spans="1:12" x14ac:dyDescent="0.2">
      <c r="B34" s="13">
        <f>+D33+1</f>
        <v>39083</v>
      </c>
      <c r="C34" s="27" t="s">
        <v>4</v>
      </c>
      <c r="D34" s="15">
        <f>+D28</f>
        <v>39263</v>
      </c>
      <c r="E34" s="11">
        <v>12.9</v>
      </c>
      <c r="I34" s="28"/>
    </row>
    <row r="35" spans="1:12" ht="13.5" thickBot="1" x14ac:dyDescent="0.25">
      <c r="B35" s="13"/>
      <c r="C35" s="25"/>
      <c r="D35" s="15"/>
      <c r="E35" s="24">
        <f>SUM(E33:E34)</f>
        <v>26.1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38899</v>
      </c>
      <c r="C37" s="27" t="s">
        <v>4</v>
      </c>
      <c r="D37" s="15">
        <f>B37+30</f>
        <v>38929</v>
      </c>
      <c r="E37" s="11">
        <f>22/10</f>
        <v>2.2000000000000002</v>
      </c>
      <c r="H37" s="9"/>
      <c r="I37" s="13">
        <f>+B37</f>
        <v>38899</v>
      </c>
      <c r="J37" s="9" t="s">
        <v>4</v>
      </c>
      <c r="K37" s="15">
        <f>+D48</f>
        <v>39263</v>
      </c>
      <c r="L37" s="11">
        <f>261/10</f>
        <v>26.1</v>
      </c>
    </row>
    <row r="38" spans="1:12" x14ac:dyDescent="0.2">
      <c r="B38" s="13">
        <f t="shared" ref="B38:B48" si="4">+B37</f>
        <v>38899</v>
      </c>
      <c r="C38" s="27" t="s">
        <v>4</v>
      </c>
      <c r="D38" s="15">
        <f>+B38+61</f>
        <v>38960</v>
      </c>
      <c r="E38" s="11">
        <f>44/10</f>
        <v>4.4000000000000004</v>
      </c>
      <c r="H38" s="9"/>
      <c r="I38" s="13">
        <f>+I37+31</f>
        <v>38930</v>
      </c>
      <c r="J38" s="9" t="s">
        <v>4</v>
      </c>
      <c r="K38" s="15">
        <f t="shared" ref="K38:K48" si="5">+K37</f>
        <v>39263</v>
      </c>
      <c r="L38" s="11">
        <f>(261-22)/10</f>
        <v>23.9</v>
      </c>
    </row>
    <row r="39" spans="1:12" x14ac:dyDescent="0.2">
      <c r="B39" s="13">
        <f t="shared" si="4"/>
        <v>38899</v>
      </c>
      <c r="C39" s="27" t="s">
        <v>4</v>
      </c>
      <c r="D39" s="15">
        <f>+B39+91</f>
        <v>38990</v>
      </c>
      <c r="E39" s="11">
        <f>66/10</f>
        <v>6.6</v>
      </c>
      <c r="H39" s="9"/>
      <c r="I39" s="13">
        <f>+I38+31</f>
        <v>38961</v>
      </c>
      <c r="J39" s="9" t="s">
        <v>4</v>
      </c>
      <c r="K39" s="15">
        <f t="shared" si="5"/>
        <v>39263</v>
      </c>
      <c r="L39" s="11">
        <f>(261-22-22)/10</f>
        <v>21.7</v>
      </c>
    </row>
    <row r="40" spans="1:12" x14ac:dyDescent="0.2">
      <c r="B40" s="13">
        <f t="shared" si="4"/>
        <v>38899</v>
      </c>
      <c r="C40" s="27" t="s">
        <v>4</v>
      </c>
      <c r="D40" s="15">
        <f>+B40+122</f>
        <v>39021</v>
      </c>
      <c r="E40" s="11">
        <f>87/10</f>
        <v>8.6999999999999993</v>
      </c>
      <c r="H40" s="9"/>
      <c r="I40" s="13">
        <f>+I39+30</f>
        <v>38991</v>
      </c>
      <c r="J40" s="9" t="s">
        <v>4</v>
      </c>
      <c r="K40" s="15">
        <f t="shared" si="5"/>
        <v>39263</v>
      </c>
      <c r="L40" s="11">
        <f>(261-22-22-22)/10</f>
        <v>19.5</v>
      </c>
    </row>
    <row r="41" spans="1:12" x14ac:dyDescent="0.2">
      <c r="B41" s="13">
        <f t="shared" si="4"/>
        <v>38899</v>
      </c>
      <c r="C41" s="27" t="s">
        <v>4</v>
      </c>
      <c r="D41" s="15">
        <f>+B41+152</f>
        <v>39051</v>
      </c>
      <c r="E41" s="11">
        <f>109/10</f>
        <v>10.9</v>
      </c>
      <c r="H41" s="9"/>
      <c r="I41" s="13">
        <f>+I40+31</f>
        <v>39022</v>
      </c>
      <c r="J41" s="9" t="s">
        <v>4</v>
      </c>
      <c r="K41" s="15">
        <f t="shared" si="5"/>
        <v>39263</v>
      </c>
      <c r="L41" s="11">
        <f>(261-22-22-22-21)/10</f>
        <v>17.399999999999999</v>
      </c>
    </row>
    <row r="42" spans="1:12" x14ac:dyDescent="0.2">
      <c r="B42" s="13">
        <f t="shared" si="4"/>
        <v>38899</v>
      </c>
      <c r="C42" s="27" t="s">
        <v>4</v>
      </c>
      <c r="D42" s="15">
        <f>+B42+183</f>
        <v>39082</v>
      </c>
      <c r="E42" s="11">
        <f>132/10</f>
        <v>13.2</v>
      </c>
      <c r="H42" s="9"/>
      <c r="I42" s="13">
        <f>+I41+30</f>
        <v>39052</v>
      </c>
      <c r="J42" s="9" t="s">
        <v>4</v>
      </c>
      <c r="K42" s="15">
        <f t="shared" si="5"/>
        <v>39263</v>
      </c>
      <c r="L42" s="11">
        <f>(261-22-22-22-21-22)/10</f>
        <v>15.2</v>
      </c>
    </row>
    <row r="43" spans="1:12" x14ac:dyDescent="0.2">
      <c r="B43" s="13">
        <f t="shared" si="4"/>
        <v>38899</v>
      </c>
      <c r="C43" s="27" t="s">
        <v>4</v>
      </c>
      <c r="D43" s="15">
        <f>+B43+214</f>
        <v>39113</v>
      </c>
      <c r="E43" s="11">
        <f>153/10</f>
        <v>15.3</v>
      </c>
      <c r="I43" s="13">
        <f>+I42+31</f>
        <v>39083</v>
      </c>
      <c r="J43" s="9" t="s">
        <v>4</v>
      </c>
      <c r="K43" s="15">
        <f t="shared" si="5"/>
        <v>39263</v>
      </c>
      <c r="L43" s="11">
        <f>(261-22-22-22-21-22-23)/10</f>
        <v>12.9</v>
      </c>
    </row>
    <row r="44" spans="1:12" x14ac:dyDescent="0.2">
      <c r="B44" s="13">
        <f t="shared" si="4"/>
        <v>38899</v>
      </c>
      <c r="C44" s="27" t="s">
        <v>4</v>
      </c>
      <c r="D44" s="15">
        <f>+B44+242</f>
        <v>39141</v>
      </c>
      <c r="E44" s="11">
        <f>173/10</f>
        <v>17.3</v>
      </c>
      <c r="I44" s="13">
        <f>+I43+31</f>
        <v>39114</v>
      </c>
      <c r="J44" s="9" t="s">
        <v>4</v>
      </c>
      <c r="K44" s="15">
        <f t="shared" si="5"/>
        <v>39263</v>
      </c>
      <c r="L44" s="11">
        <f>(261-22-22-22-21-22-23-21)/10</f>
        <v>10.8</v>
      </c>
    </row>
    <row r="45" spans="1:12" x14ac:dyDescent="0.2">
      <c r="B45" s="13">
        <f t="shared" si="4"/>
        <v>38899</v>
      </c>
      <c r="C45" s="27" t="s">
        <v>4</v>
      </c>
      <c r="D45" s="15">
        <f>+B45+273</f>
        <v>39172</v>
      </c>
      <c r="E45" s="11">
        <f>196/10</f>
        <v>19.600000000000001</v>
      </c>
      <c r="I45" s="13">
        <f>+I44+28</f>
        <v>39142</v>
      </c>
      <c r="J45" s="9" t="s">
        <v>4</v>
      </c>
      <c r="K45" s="15">
        <f t="shared" si="5"/>
        <v>39263</v>
      </c>
      <c r="L45" s="11">
        <f>(261-22-22-22-21-22-23-21-20)/10</f>
        <v>8.8000000000000007</v>
      </c>
    </row>
    <row r="46" spans="1:12" x14ac:dyDescent="0.2">
      <c r="B46" s="13">
        <f t="shared" si="4"/>
        <v>38899</v>
      </c>
      <c r="C46" s="27" t="s">
        <v>4</v>
      </c>
      <c r="D46" s="15">
        <f>+B46+303</f>
        <v>39202</v>
      </c>
      <c r="E46" s="11">
        <f>217/10</f>
        <v>21.7</v>
      </c>
      <c r="I46" s="13">
        <f>+I45+31</f>
        <v>39173</v>
      </c>
      <c r="J46" s="9" t="s">
        <v>4</v>
      </c>
      <c r="K46" s="15">
        <f t="shared" si="5"/>
        <v>39263</v>
      </c>
      <c r="L46" s="11">
        <f>(261-22-22-22-21-22-23-21-20-23)/10</f>
        <v>6.5</v>
      </c>
    </row>
    <row r="47" spans="1:12" x14ac:dyDescent="0.2">
      <c r="B47" s="13">
        <f t="shared" si="4"/>
        <v>38899</v>
      </c>
      <c r="C47" s="27" t="s">
        <v>4</v>
      </c>
      <c r="D47" s="15">
        <f>+B47+334</f>
        <v>39233</v>
      </c>
      <c r="E47" s="11">
        <f>239/10</f>
        <v>23.9</v>
      </c>
      <c r="I47" s="13">
        <f>+I46+30</f>
        <v>39203</v>
      </c>
      <c r="J47" s="9" t="s">
        <v>4</v>
      </c>
      <c r="K47" s="15">
        <f t="shared" si="5"/>
        <v>39263</v>
      </c>
      <c r="L47" s="11">
        <f>(261-22-22-22-21-22-23-21-20-23-21)/10</f>
        <v>4.4000000000000004</v>
      </c>
    </row>
    <row r="48" spans="1:12" x14ac:dyDescent="0.2">
      <c r="B48" s="13">
        <f t="shared" si="4"/>
        <v>38899</v>
      </c>
      <c r="C48" s="27" t="s">
        <v>4</v>
      </c>
      <c r="D48" s="15">
        <f>+B48+364</f>
        <v>39263</v>
      </c>
      <c r="E48" s="11">
        <f>261/10</f>
        <v>26.1</v>
      </c>
      <c r="I48" s="13">
        <f>+I47+31</f>
        <v>39234</v>
      </c>
      <c r="J48" s="9" t="s">
        <v>4</v>
      </c>
      <c r="K48" s="15">
        <f t="shared" si="5"/>
        <v>39263</v>
      </c>
      <c r="L48" s="11">
        <f>(261-22-22-22-21-22-23-21-20-23-21-22)/10</f>
        <v>2.2000000000000002</v>
      </c>
    </row>
  </sheetData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6015-A0FC-4257-9427-7367175217E7}">
  <dimension ref="A1:L48"/>
  <sheetViews>
    <sheetView showGridLines="0" topLeftCell="A19" workbookViewId="0">
      <selection activeCell="E33" sqref="E33"/>
    </sheetView>
  </sheetViews>
  <sheetFormatPr defaultRowHeight="12.75" x14ac:dyDescent="0.2"/>
  <cols>
    <col min="1" max="1" width="4" customWidth="1"/>
    <col min="2" max="2" width="9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39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38534</v>
      </c>
      <c r="C2" s="9" t="s">
        <v>4</v>
      </c>
      <c r="D2" s="10">
        <f>+B2+8</f>
        <v>38542</v>
      </c>
      <c r="E2" s="11">
        <f>+ROUND((D2+1-B2-3)/10,6)</f>
        <v>0.6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38543</v>
      </c>
      <c r="C3" s="17" t="s">
        <v>4</v>
      </c>
      <c r="D3" s="18">
        <f t="shared" ref="D3:D27" si="1">+B3+13</f>
        <v>38556</v>
      </c>
      <c r="E3" s="19">
        <f t="shared" ref="E3:E27" si="2">+ROUND((D3+1-B3-4)/10,6)</f>
        <v>1</v>
      </c>
      <c r="F3" s="20">
        <f t="shared" ref="F3:F28" si="3">+F2+1</f>
        <v>2</v>
      </c>
      <c r="G3" s="20">
        <v>25</v>
      </c>
      <c r="I3" s="13"/>
      <c r="K3" s="15"/>
    </row>
    <row r="4" spans="1:12" x14ac:dyDescent="0.2">
      <c r="B4" s="8">
        <f t="shared" si="0"/>
        <v>38557</v>
      </c>
      <c r="C4" s="9" t="s">
        <v>4</v>
      </c>
      <c r="D4" s="10">
        <f t="shared" si="1"/>
        <v>38570</v>
      </c>
      <c r="E4" s="11">
        <f t="shared" si="2"/>
        <v>1</v>
      </c>
      <c r="F4" s="12">
        <f t="shared" si="3"/>
        <v>3</v>
      </c>
      <c r="G4" s="12">
        <v>24</v>
      </c>
    </row>
    <row r="5" spans="1:12" x14ac:dyDescent="0.2">
      <c r="B5" s="16">
        <f t="shared" si="0"/>
        <v>38571</v>
      </c>
      <c r="C5" s="17" t="s">
        <v>4</v>
      </c>
      <c r="D5" s="18">
        <f t="shared" si="1"/>
        <v>38584</v>
      </c>
      <c r="E5" s="19">
        <f t="shared" si="2"/>
        <v>1</v>
      </c>
      <c r="F5" s="20">
        <f t="shared" si="3"/>
        <v>4</v>
      </c>
      <c r="G5" s="20">
        <v>23</v>
      </c>
    </row>
    <row r="6" spans="1:12" x14ac:dyDescent="0.2">
      <c r="B6" s="8">
        <f t="shared" si="0"/>
        <v>38585</v>
      </c>
      <c r="C6" s="9" t="s">
        <v>4</v>
      </c>
      <c r="D6" s="10">
        <f t="shared" si="1"/>
        <v>38598</v>
      </c>
      <c r="E6" s="11">
        <f t="shared" si="2"/>
        <v>1</v>
      </c>
      <c r="F6" s="12">
        <f t="shared" si="3"/>
        <v>5</v>
      </c>
      <c r="G6" s="12">
        <v>22</v>
      </c>
    </row>
    <row r="7" spans="1:12" x14ac:dyDescent="0.2">
      <c r="B7" s="16">
        <f t="shared" si="0"/>
        <v>38599</v>
      </c>
      <c r="C7" s="17" t="s">
        <v>4</v>
      </c>
      <c r="D7" s="18">
        <f t="shared" si="1"/>
        <v>38612</v>
      </c>
      <c r="E7" s="19">
        <f t="shared" si="2"/>
        <v>1</v>
      </c>
      <c r="F7" s="20">
        <f t="shared" si="3"/>
        <v>6</v>
      </c>
      <c r="G7" s="20">
        <v>21</v>
      </c>
    </row>
    <row r="8" spans="1:12" x14ac:dyDescent="0.2">
      <c r="B8" s="8">
        <f t="shared" si="0"/>
        <v>38613</v>
      </c>
      <c r="C8" s="9" t="s">
        <v>4</v>
      </c>
      <c r="D8" s="10">
        <f t="shared" si="1"/>
        <v>38626</v>
      </c>
      <c r="E8" s="11">
        <f t="shared" si="2"/>
        <v>1</v>
      </c>
      <c r="F8" s="12">
        <f t="shared" si="3"/>
        <v>7</v>
      </c>
      <c r="G8" s="12">
        <v>20</v>
      </c>
    </row>
    <row r="9" spans="1:12" x14ac:dyDescent="0.2">
      <c r="B9" s="16">
        <f t="shared" si="0"/>
        <v>38627</v>
      </c>
      <c r="C9" s="17" t="s">
        <v>4</v>
      </c>
      <c r="D9" s="18">
        <f t="shared" si="1"/>
        <v>38640</v>
      </c>
      <c r="E9" s="19">
        <f t="shared" si="2"/>
        <v>1</v>
      </c>
      <c r="F9" s="20">
        <f t="shared" si="3"/>
        <v>8</v>
      </c>
      <c r="G9" s="20">
        <v>19</v>
      </c>
    </row>
    <row r="10" spans="1:12" x14ac:dyDescent="0.2">
      <c r="B10" s="8">
        <f t="shared" si="0"/>
        <v>38641</v>
      </c>
      <c r="C10" s="9" t="s">
        <v>4</v>
      </c>
      <c r="D10" s="10">
        <f t="shared" si="1"/>
        <v>38654</v>
      </c>
      <c r="E10" s="11">
        <f t="shared" si="2"/>
        <v>1</v>
      </c>
      <c r="F10" s="12">
        <f t="shared" si="3"/>
        <v>9</v>
      </c>
      <c r="G10" s="12">
        <v>18</v>
      </c>
    </row>
    <row r="11" spans="1:12" x14ac:dyDescent="0.2">
      <c r="B11" s="16">
        <f t="shared" si="0"/>
        <v>38655</v>
      </c>
      <c r="C11" s="17" t="s">
        <v>4</v>
      </c>
      <c r="D11" s="18">
        <f t="shared" si="1"/>
        <v>38668</v>
      </c>
      <c r="E11" s="19">
        <f t="shared" si="2"/>
        <v>1</v>
      </c>
      <c r="F11" s="20">
        <f t="shared" si="3"/>
        <v>10</v>
      </c>
      <c r="G11" s="20">
        <v>17</v>
      </c>
    </row>
    <row r="12" spans="1:12" x14ac:dyDescent="0.2">
      <c r="B12" s="8">
        <f t="shared" si="0"/>
        <v>38669</v>
      </c>
      <c r="C12" s="9" t="s">
        <v>4</v>
      </c>
      <c r="D12" s="10">
        <f t="shared" si="1"/>
        <v>38682</v>
      </c>
      <c r="E12" s="11">
        <f t="shared" si="2"/>
        <v>1</v>
      </c>
      <c r="F12" s="12">
        <f t="shared" si="3"/>
        <v>11</v>
      </c>
      <c r="G12" s="12">
        <v>16</v>
      </c>
    </row>
    <row r="13" spans="1:12" x14ac:dyDescent="0.2">
      <c r="B13" s="16">
        <f t="shared" si="0"/>
        <v>38683</v>
      </c>
      <c r="C13" s="17" t="s">
        <v>4</v>
      </c>
      <c r="D13" s="18">
        <f t="shared" si="1"/>
        <v>38696</v>
      </c>
      <c r="E13" s="19">
        <f t="shared" si="2"/>
        <v>1</v>
      </c>
      <c r="F13" s="20">
        <f t="shared" si="3"/>
        <v>12</v>
      </c>
      <c r="G13" s="20">
        <v>15</v>
      </c>
    </row>
    <row r="14" spans="1:12" x14ac:dyDescent="0.2">
      <c r="B14" s="8">
        <f t="shared" si="0"/>
        <v>38697</v>
      </c>
      <c r="C14" s="9" t="s">
        <v>4</v>
      </c>
      <c r="D14" s="10">
        <f t="shared" si="1"/>
        <v>38710</v>
      </c>
      <c r="E14" s="11">
        <f t="shared" si="2"/>
        <v>1</v>
      </c>
      <c r="F14" s="12">
        <f t="shared" si="3"/>
        <v>13</v>
      </c>
      <c r="G14" s="12">
        <v>14</v>
      </c>
    </row>
    <row r="15" spans="1:12" x14ac:dyDescent="0.2">
      <c r="A15" t="s">
        <v>5</v>
      </c>
      <c r="B15" s="16">
        <f t="shared" si="0"/>
        <v>38711</v>
      </c>
      <c r="C15" s="17" t="s">
        <v>4</v>
      </c>
      <c r="D15" s="18">
        <f t="shared" si="1"/>
        <v>38724</v>
      </c>
      <c r="E15" s="19">
        <f t="shared" si="2"/>
        <v>1</v>
      </c>
      <c r="F15" s="20">
        <f t="shared" si="3"/>
        <v>14</v>
      </c>
      <c r="G15" s="20">
        <v>13</v>
      </c>
      <c r="H15" s="21" t="s">
        <v>5</v>
      </c>
      <c r="I15" s="13">
        <f>+B15</f>
        <v>38711</v>
      </c>
      <c r="J15" s="9" t="s">
        <v>4</v>
      </c>
      <c r="K15" s="15">
        <f>+I15+6</f>
        <v>38717</v>
      </c>
      <c r="L15">
        <f>ROUND((K15-I15+1-1)/10,6)</f>
        <v>0.6</v>
      </c>
    </row>
    <row r="16" spans="1:12" x14ac:dyDescent="0.2">
      <c r="B16" s="8">
        <f t="shared" si="0"/>
        <v>38725</v>
      </c>
      <c r="C16" s="9" t="s">
        <v>4</v>
      </c>
      <c r="D16" s="10">
        <f t="shared" si="1"/>
        <v>38738</v>
      </c>
      <c r="E16" s="11">
        <f t="shared" si="2"/>
        <v>1</v>
      </c>
      <c r="F16" s="12">
        <f t="shared" si="3"/>
        <v>15</v>
      </c>
      <c r="G16" s="12">
        <v>12</v>
      </c>
      <c r="I16" s="13">
        <f>+K15+1</f>
        <v>38718</v>
      </c>
      <c r="J16" s="9" t="s">
        <v>4</v>
      </c>
      <c r="K16" s="15">
        <f>+D15</f>
        <v>38724</v>
      </c>
      <c r="L16">
        <f>ROUND((K16-I16+1-3)/10,6)</f>
        <v>0.4</v>
      </c>
    </row>
    <row r="17" spans="1:11" x14ac:dyDescent="0.2">
      <c r="B17" s="16">
        <f t="shared" si="0"/>
        <v>38739</v>
      </c>
      <c r="C17" s="17" t="s">
        <v>4</v>
      </c>
      <c r="D17" s="18">
        <f t="shared" si="1"/>
        <v>38752</v>
      </c>
      <c r="E17" s="19">
        <f t="shared" si="2"/>
        <v>1</v>
      </c>
      <c r="F17" s="20">
        <f t="shared" si="3"/>
        <v>16</v>
      </c>
      <c r="G17" s="20">
        <v>11</v>
      </c>
    </row>
    <row r="18" spans="1:11" x14ac:dyDescent="0.2">
      <c r="B18" s="8">
        <f t="shared" si="0"/>
        <v>38753</v>
      </c>
      <c r="C18" s="9" t="s">
        <v>4</v>
      </c>
      <c r="D18" s="10">
        <f t="shared" si="1"/>
        <v>38766</v>
      </c>
      <c r="E18" s="11">
        <f t="shared" si="2"/>
        <v>1</v>
      </c>
      <c r="F18" s="12">
        <f t="shared" si="3"/>
        <v>17</v>
      </c>
      <c r="G18" s="12">
        <v>10</v>
      </c>
    </row>
    <row r="19" spans="1:11" x14ac:dyDescent="0.2">
      <c r="B19" s="16">
        <f t="shared" si="0"/>
        <v>38767</v>
      </c>
      <c r="C19" s="17" t="s">
        <v>4</v>
      </c>
      <c r="D19" s="18">
        <f t="shared" si="1"/>
        <v>38780</v>
      </c>
      <c r="E19" s="19">
        <f t="shared" si="2"/>
        <v>1</v>
      </c>
      <c r="F19" s="20">
        <f t="shared" si="3"/>
        <v>18</v>
      </c>
      <c r="G19" s="20">
        <v>9</v>
      </c>
    </row>
    <row r="20" spans="1:11" x14ac:dyDescent="0.2">
      <c r="B20" s="8">
        <f t="shared" si="0"/>
        <v>38781</v>
      </c>
      <c r="C20" s="9" t="s">
        <v>4</v>
      </c>
      <c r="D20" s="10">
        <f t="shared" si="1"/>
        <v>38794</v>
      </c>
      <c r="E20" s="11">
        <f t="shared" si="2"/>
        <v>1</v>
      </c>
      <c r="F20" s="12">
        <f t="shared" si="3"/>
        <v>19</v>
      </c>
      <c r="G20" s="12">
        <v>8</v>
      </c>
    </row>
    <row r="21" spans="1:11" x14ac:dyDescent="0.2">
      <c r="B21" s="16">
        <f t="shared" si="0"/>
        <v>38795</v>
      </c>
      <c r="C21" s="17" t="s">
        <v>4</v>
      </c>
      <c r="D21" s="18">
        <f t="shared" si="1"/>
        <v>38808</v>
      </c>
      <c r="E21" s="19">
        <f t="shared" si="2"/>
        <v>1</v>
      </c>
      <c r="F21" s="20">
        <f t="shared" si="3"/>
        <v>20</v>
      </c>
      <c r="G21" s="20">
        <v>7</v>
      </c>
    </row>
    <row r="22" spans="1:11" x14ac:dyDescent="0.2">
      <c r="B22" s="8">
        <f t="shared" si="0"/>
        <v>38809</v>
      </c>
      <c r="C22" s="9" t="s">
        <v>4</v>
      </c>
      <c r="D22" s="10">
        <f t="shared" si="1"/>
        <v>38822</v>
      </c>
      <c r="E22" s="11">
        <f t="shared" si="2"/>
        <v>1</v>
      </c>
      <c r="F22" s="12">
        <f t="shared" si="3"/>
        <v>21</v>
      </c>
      <c r="G22" s="12">
        <v>6</v>
      </c>
    </row>
    <row r="23" spans="1:11" x14ac:dyDescent="0.2">
      <c r="B23" s="16">
        <f t="shared" si="0"/>
        <v>38823</v>
      </c>
      <c r="C23" s="17" t="s">
        <v>4</v>
      </c>
      <c r="D23" s="18">
        <f t="shared" si="1"/>
        <v>38836</v>
      </c>
      <c r="E23" s="19">
        <f t="shared" si="2"/>
        <v>1</v>
      </c>
      <c r="F23" s="20">
        <f t="shared" si="3"/>
        <v>22</v>
      </c>
      <c r="G23" s="20">
        <v>5</v>
      </c>
    </row>
    <row r="24" spans="1:11" x14ac:dyDescent="0.2">
      <c r="B24" s="8">
        <f t="shared" si="0"/>
        <v>38837</v>
      </c>
      <c r="C24" s="9" t="s">
        <v>4</v>
      </c>
      <c r="D24" s="10">
        <f t="shared" si="1"/>
        <v>38850</v>
      </c>
      <c r="E24" s="11">
        <f t="shared" si="2"/>
        <v>1</v>
      </c>
      <c r="F24" s="12">
        <f t="shared" si="3"/>
        <v>23</v>
      </c>
      <c r="G24" s="12">
        <v>4</v>
      </c>
    </row>
    <row r="25" spans="1:11" x14ac:dyDescent="0.2">
      <c r="B25" s="16">
        <f t="shared" si="0"/>
        <v>38851</v>
      </c>
      <c r="C25" s="17" t="s">
        <v>4</v>
      </c>
      <c r="D25" s="18">
        <f t="shared" si="1"/>
        <v>38864</v>
      </c>
      <c r="E25" s="19">
        <f t="shared" si="2"/>
        <v>1</v>
      </c>
      <c r="F25" s="20">
        <f t="shared" si="3"/>
        <v>24</v>
      </c>
      <c r="G25" s="20">
        <v>3</v>
      </c>
    </row>
    <row r="26" spans="1:11" x14ac:dyDescent="0.2">
      <c r="B26" s="8">
        <f t="shared" si="0"/>
        <v>38865</v>
      </c>
      <c r="C26" s="9" t="s">
        <v>4</v>
      </c>
      <c r="D26" s="10">
        <f t="shared" si="1"/>
        <v>38878</v>
      </c>
      <c r="E26" s="11">
        <f t="shared" si="2"/>
        <v>1</v>
      </c>
      <c r="F26" s="12">
        <f t="shared" si="3"/>
        <v>25</v>
      </c>
      <c r="G26" s="12">
        <v>2</v>
      </c>
    </row>
    <row r="27" spans="1:11" x14ac:dyDescent="0.2">
      <c r="B27" s="16">
        <f t="shared" si="0"/>
        <v>38879</v>
      </c>
      <c r="C27" s="17" t="s">
        <v>4</v>
      </c>
      <c r="D27" s="18">
        <f t="shared" si="1"/>
        <v>38892</v>
      </c>
      <c r="E27" s="19">
        <f t="shared" si="2"/>
        <v>1</v>
      </c>
      <c r="F27" s="20">
        <f t="shared" si="3"/>
        <v>26</v>
      </c>
      <c r="G27" s="20">
        <v>1</v>
      </c>
    </row>
    <row r="28" spans="1:11" x14ac:dyDescent="0.2">
      <c r="B28" s="8">
        <f t="shared" si="0"/>
        <v>38893</v>
      </c>
      <c r="C28" s="9" t="s">
        <v>4</v>
      </c>
      <c r="D28" s="10">
        <v>38898</v>
      </c>
      <c r="E28" s="11">
        <f>+ROUND((D28+1-B28-1)/10,6)</f>
        <v>0.5</v>
      </c>
      <c r="F28" s="12">
        <f t="shared" si="3"/>
        <v>27</v>
      </c>
      <c r="I28" s="13"/>
      <c r="J28" s="14"/>
      <c r="K28" s="13"/>
    </row>
    <row r="29" spans="1:11" ht="13.5" thickBot="1" x14ac:dyDescent="0.25">
      <c r="E29" s="24">
        <f>SUM(E2:E28)</f>
        <v>26.1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38534</v>
      </c>
      <c r="C33" s="27" t="s">
        <v>4</v>
      </c>
      <c r="D33" s="15">
        <f>+K15</f>
        <v>38717</v>
      </c>
      <c r="E33" s="11">
        <v>13.2</v>
      </c>
      <c r="I33" s="28"/>
    </row>
    <row r="34" spans="1:12" x14ac:dyDescent="0.2">
      <c r="B34" s="13">
        <f>+D33+1</f>
        <v>38718</v>
      </c>
      <c r="C34" s="27" t="s">
        <v>4</v>
      </c>
      <c r="D34" s="15">
        <f>+D28</f>
        <v>38898</v>
      </c>
      <c r="E34" s="11">
        <v>12.9</v>
      </c>
      <c r="I34" s="28"/>
    </row>
    <row r="35" spans="1:12" ht="13.5" thickBot="1" x14ac:dyDescent="0.25">
      <c r="B35" s="13"/>
      <c r="C35" s="25"/>
      <c r="D35" s="15"/>
      <c r="E35" s="24">
        <f>SUM(E33:E34)</f>
        <v>26.1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38534</v>
      </c>
      <c r="C37" s="27" t="s">
        <v>4</v>
      </c>
      <c r="D37" s="15">
        <f>B37+30</f>
        <v>38564</v>
      </c>
      <c r="E37" s="11">
        <f>22/10</f>
        <v>2.2000000000000002</v>
      </c>
      <c r="H37" s="9"/>
      <c r="I37" s="13">
        <f>+B37</f>
        <v>38534</v>
      </c>
      <c r="J37" s="9" t="s">
        <v>4</v>
      </c>
      <c r="K37" s="15">
        <f>+D48</f>
        <v>38898</v>
      </c>
      <c r="L37" s="11">
        <f>261/10</f>
        <v>26.1</v>
      </c>
    </row>
    <row r="38" spans="1:12" x14ac:dyDescent="0.2">
      <c r="B38" s="13">
        <f t="shared" ref="B38:B48" si="4">+B37</f>
        <v>38534</v>
      </c>
      <c r="C38" s="27" t="s">
        <v>4</v>
      </c>
      <c r="D38" s="15">
        <f>+B38+61</f>
        <v>38595</v>
      </c>
      <c r="E38" s="11">
        <f>44/10</f>
        <v>4.4000000000000004</v>
      </c>
      <c r="H38" s="9"/>
      <c r="I38" s="13">
        <f>+I37+31</f>
        <v>38565</v>
      </c>
      <c r="J38" s="9" t="s">
        <v>4</v>
      </c>
      <c r="K38" s="15">
        <f t="shared" ref="K38:K48" si="5">+K37</f>
        <v>38898</v>
      </c>
      <c r="L38" s="11">
        <f>(261-22)/10</f>
        <v>23.9</v>
      </c>
    </row>
    <row r="39" spans="1:12" x14ac:dyDescent="0.2">
      <c r="B39" s="13">
        <f t="shared" si="4"/>
        <v>38534</v>
      </c>
      <c r="C39" s="27" t="s">
        <v>4</v>
      </c>
      <c r="D39" s="15">
        <f>+B39+91</f>
        <v>38625</v>
      </c>
      <c r="E39" s="11">
        <f>66/10</f>
        <v>6.6</v>
      </c>
      <c r="H39" s="9"/>
      <c r="I39" s="13">
        <f>+I38+31</f>
        <v>38596</v>
      </c>
      <c r="J39" s="9" t="s">
        <v>4</v>
      </c>
      <c r="K39" s="15">
        <f t="shared" si="5"/>
        <v>38898</v>
      </c>
      <c r="L39" s="11">
        <f>(261-22-22)/10</f>
        <v>21.7</v>
      </c>
    </row>
    <row r="40" spans="1:12" x14ac:dyDescent="0.2">
      <c r="B40" s="13">
        <f t="shared" si="4"/>
        <v>38534</v>
      </c>
      <c r="C40" s="27" t="s">
        <v>4</v>
      </c>
      <c r="D40" s="15">
        <f>+B40+122</f>
        <v>38656</v>
      </c>
      <c r="E40" s="11">
        <f>87/10</f>
        <v>8.6999999999999993</v>
      </c>
      <c r="H40" s="9"/>
      <c r="I40" s="13">
        <f>+I39+30</f>
        <v>38626</v>
      </c>
      <c r="J40" s="9" t="s">
        <v>4</v>
      </c>
      <c r="K40" s="15">
        <f t="shared" si="5"/>
        <v>38898</v>
      </c>
      <c r="L40" s="11">
        <f>(261-22-22-22)/10</f>
        <v>19.5</v>
      </c>
    </row>
    <row r="41" spans="1:12" x14ac:dyDescent="0.2">
      <c r="B41" s="13">
        <f t="shared" si="4"/>
        <v>38534</v>
      </c>
      <c r="C41" s="27" t="s">
        <v>4</v>
      </c>
      <c r="D41" s="15">
        <f>+B41+152</f>
        <v>38686</v>
      </c>
      <c r="E41" s="11">
        <f>109/10</f>
        <v>10.9</v>
      </c>
      <c r="H41" s="9"/>
      <c r="I41" s="13">
        <f>+I40+31</f>
        <v>38657</v>
      </c>
      <c r="J41" s="9" t="s">
        <v>4</v>
      </c>
      <c r="K41" s="15">
        <f t="shared" si="5"/>
        <v>38898</v>
      </c>
      <c r="L41" s="11">
        <f>(261-22-22-22-21)/10</f>
        <v>17.399999999999999</v>
      </c>
    </row>
    <row r="42" spans="1:12" x14ac:dyDescent="0.2">
      <c r="B42" s="13">
        <f t="shared" si="4"/>
        <v>38534</v>
      </c>
      <c r="C42" s="27" t="s">
        <v>4</v>
      </c>
      <c r="D42" s="15">
        <f>+B42+183</f>
        <v>38717</v>
      </c>
      <c r="E42" s="11">
        <f>132/10</f>
        <v>13.2</v>
      </c>
      <c r="H42" s="9"/>
      <c r="I42" s="13">
        <f>+I41+30</f>
        <v>38687</v>
      </c>
      <c r="J42" s="9" t="s">
        <v>4</v>
      </c>
      <c r="K42" s="15">
        <f t="shared" si="5"/>
        <v>38898</v>
      </c>
      <c r="L42" s="11">
        <f>(261-22-22-22-21-22)/10</f>
        <v>15.2</v>
      </c>
    </row>
    <row r="43" spans="1:12" x14ac:dyDescent="0.2">
      <c r="B43" s="13">
        <f t="shared" si="4"/>
        <v>38534</v>
      </c>
      <c r="C43" s="27" t="s">
        <v>4</v>
      </c>
      <c r="D43" s="15">
        <f>+B43+214</f>
        <v>38748</v>
      </c>
      <c r="E43" s="11">
        <f>153/10</f>
        <v>15.3</v>
      </c>
      <c r="I43" s="13">
        <f>+I42+31</f>
        <v>38718</v>
      </c>
      <c r="J43" s="9" t="s">
        <v>4</v>
      </c>
      <c r="K43" s="15">
        <f t="shared" si="5"/>
        <v>38898</v>
      </c>
      <c r="L43" s="11">
        <f>(261-22-22-22-21-22-23)/10</f>
        <v>12.9</v>
      </c>
    </row>
    <row r="44" spans="1:12" x14ac:dyDescent="0.2">
      <c r="B44" s="13">
        <f t="shared" si="4"/>
        <v>38534</v>
      </c>
      <c r="C44" s="27" t="s">
        <v>4</v>
      </c>
      <c r="D44" s="15">
        <f>+B44+242</f>
        <v>38776</v>
      </c>
      <c r="E44" s="11">
        <f>173/10</f>
        <v>17.3</v>
      </c>
      <c r="I44" s="13">
        <f>+I43+31</f>
        <v>38749</v>
      </c>
      <c r="J44" s="9" t="s">
        <v>4</v>
      </c>
      <c r="K44" s="15">
        <f t="shared" si="5"/>
        <v>38898</v>
      </c>
      <c r="L44" s="11">
        <f>(261-22-22-22-21-22-23-21)/10</f>
        <v>10.8</v>
      </c>
    </row>
    <row r="45" spans="1:12" x14ac:dyDescent="0.2">
      <c r="B45" s="13">
        <f t="shared" si="4"/>
        <v>38534</v>
      </c>
      <c r="C45" s="27" t="s">
        <v>4</v>
      </c>
      <c r="D45" s="15">
        <f>+B45+273</f>
        <v>38807</v>
      </c>
      <c r="E45" s="11">
        <f>196/10</f>
        <v>19.600000000000001</v>
      </c>
      <c r="I45" s="13">
        <f>+I44+28</f>
        <v>38777</v>
      </c>
      <c r="J45" s="9" t="s">
        <v>4</v>
      </c>
      <c r="K45" s="15">
        <f t="shared" si="5"/>
        <v>38898</v>
      </c>
      <c r="L45" s="11">
        <f>(261-22-22-22-21-22-23-21-20)/10</f>
        <v>8.8000000000000007</v>
      </c>
    </row>
    <row r="46" spans="1:12" x14ac:dyDescent="0.2">
      <c r="B46" s="13">
        <f t="shared" si="4"/>
        <v>38534</v>
      </c>
      <c r="C46" s="27" t="s">
        <v>4</v>
      </c>
      <c r="D46" s="15">
        <f>+B46+303</f>
        <v>38837</v>
      </c>
      <c r="E46" s="11">
        <f>217/10</f>
        <v>21.7</v>
      </c>
      <c r="I46" s="13">
        <f>+I45+31</f>
        <v>38808</v>
      </c>
      <c r="J46" s="9" t="s">
        <v>4</v>
      </c>
      <c r="K46" s="15">
        <f t="shared" si="5"/>
        <v>38898</v>
      </c>
      <c r="L46" s="11">
        <f>(261-22-22-22-21-22-23-21-20-23)/10</f>
        <v>6.5</v>
      </c>
    </row>
    <row r="47" spans="1:12" x14ac:dyDescent="0.2">
      <c r="B47" s="13">
        <f t="shared" si="4"/>
        <v>38534</v>
      </c>
      <c r="C47" s="27" t="s">
        <v>4</v>
      </c>
      <c r="D47" s="15">
        <f>+B47+334</f>
        <v>38868</v>
      </c>
      <c r="E47" s="11">
        <f>239/10</f>
        <v>23.9</v>
      </c>
      <c r="I47" s="13">
        <f>+I46+30</f>
        <v>38838</v>
      </c>
      <c r="J47" s="9" t="s">
        <v>4</v>
      </c>
      <c r="K47" s="15">
        <f t="shared" si="5"/>
        <v>38898</v>
      </c>
      <c r="L47" s="11">
        <f>(261-22-22-22-21-22-23-21-20-23-21)/10</f>
        <v>4.4000000000000004</v>
      </c>
    </row>
    <row r="48" spans="1:12" x14ac:dyDescent="0.2">
      <c r="B48" s="13">
        <f t="shared" si="4"/>
        <v>38534</v>
      </c>
      <c r="C48" s="27" t="s">
        <v>4</v>
      </c>
      <c r="D48" s="15">
        <f>+B48+364</f>
        <v>38898</v>
      </c>
      <c r="E48" s="11">
        <f>261/10</f>
        <v>26.1</v>
      </c>
      <c r="I48" s="13">
        <f>+I47+31</f>
        <v>38869</v>
      </c>
      <c r="J48" s="9" t="s">
        <v>4</v>
      </c>
      <c r="K48" s="15">
        <f t="shared" si="5"/>
        <v>38898</v>
      </c>
      <c r="L48" s="11">
        <f>(261-22-22-22-21-22-23-21-20-23-21-22)/10</f>
        <v>2.2000000000000002</v>
      </c>
    </row>
  </sheetData>
  <sheetProtection password="CBEF" sheet="1" objects="1" scenarios="1"/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C30A-6BE2-457F-90CF-F2C78D2C1443}">
  <dimension ref="A1:L48"/>
  <sheetViews>
    <sheetView showGridLines="0" topLeftCell="A19" workbookViewId="0"/>
  </sheetViews>
  <sheetFormatPr defaultRowHeight="12.75" x14ac:dyDescent="0.2"/>
  <cols>
    <col min="1" max="1" width="4" customWidth="1"/>
    <col min="2" max="2" width="9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39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38169</v>
      </c>
      <c r="C2" s="9" t="s">
        <v>4</v>
      </c>
      <c r="D2" s="10">
        <f>+B2+9</f>
        <v>38178</v>
      </c>
      <c r="E2" s="11">
        <f>+ROUND((D2+1-B2-3)/10,6)</f>
        <v>0.7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38179</v>
      </c>
      <c r="C3" s="17" t="s">
        <v>4</v>
      </c>
      <c r="D3" s="18">
        <f t="shared" ref="D3:D27" si="1">+B3+13</f>
        <v>38192</v>
      </c>
      <c r="E3" s="19">
        <f t="shared" ref="E3:E27" si="2">+ROUND((D3+1-B3-4)/10,6)</f>
        <v>1</v>
      </c>
      <c r="F3" s="20">
        <f t="shared" ref="F3:F28" si="3">+F2+1</f>
        <v>2</v>
      </c>
      <c r="G3" s="20">
        <v>25</v>
      </c>
      <c r="I3" s="13"/>
      <c r="K3" s="15"/>
    </row>
    <row r="4" spans="1:12" x14ac:dyDescent="0.2">
      <c r="B4" s="8">
        <f t="shared" si="0"/>
        <v>38193</v>
      </c>
      <c r="C4" s="9" t="s">
        <v>4</v>
      </c>
      <c r="D4" s="10">
        <f t="shared" si="1"/>
        <v>38206</v>
      </c>
      <c r="E4" s="11">
        <f t="shared" si="2"/>
        <v>1</v>
      </c>
      <c r="F4" s="12">
        <f t="shared" si="3"/>
        <v>3</v>
      </c>
      <c r="G4" s="12">
        <v>24</v>
      </c>
    </row>
    <row r="5" spans="1:12" x14ac:dyDescent="0.2">
      <c r="B5" s="16">
        <f t="shared" si="0"/>
        <v>38207</v>
      </c>
      <c r="C5" s="17" t="s">
        <v>4</v>
      </c>
      <c r="D5" s="18">
        <f t="shared" si="1"/>
        <v>38220</v>
      </c>
      <c r="E5" s="19">
        <f t="shared" si="2"/>
        <v>1</v>
      </c>
      <c r="F5" s="20">
        <f t="shared" si="3"/>
        <v>4</v>
      </c>
      <c r="G5" s="20">
        <v>23</v>
      </c>
    </row>
    <row r="6" spans="1:12" x14ac:dyDescent="0.2">
      <c r="B6" s="8">
        <f t="shared" si="0"/>
        <v>38221</v>
      </c>
      <c r="C6" s="9" t="s">
        <v>4</v>
      </c>
      <c r="D6" s="10">
        <f t="shared" si="1"/>
        <v>38234</v>
      </c>
      <c r="E6" s="11">
        <f t="shared" si="2"/>
        <v>1</v>
      </c>
      <c r="F6" s="12">
        <f t="shared" si="3"/>
        <v>5</v>
      </c>
      <c r="G6" s="12">
        <v>22</v>
      </c>
    </row>
    <row r="7" spans="1:12" x14ac:dyDescent="0.2">
      <c r="B7" s="16">
        <f t="shared" si="0"/>
        <v>38235</v>
      </c>
      <c r="C7" s="17" t="s">
        <v>4</v>
      </c>
      <c r="D7" s="18">
        <f t="shared" si="1"/>
        <v>38248</v>
      </c>
      <c r="E7" s="19">
        <f t="shared" si="2"/>
        <v>1</v>
      </c>
      <c r="F7" s="20">
        <f t="shared" si="3"/>
        <v>6</v>
      </c>
      <c r="G7" s="20">
        <v>21</v>
      </c>
    </row>
    <row r="8" spans="1:12" x14ac:dyDescent="0.2">
      <c r="B8" s="8">
        <f t="shared" si="0"/>
        <v>38249</v>
      </c>
      <c r="C8" s="9" t="s">
        <v>4</v>
      </c>
      <c r="D8" s="10">
        <f t="shared" si="1"/>
        <v>38262</v>
      </c>
      <c r="E8" s="11">
        <f t="shared" si="2"/>
        <v>1</v>
      </c>
      <c r="F8" s="12">
        <f t="shared" si="3"/>
        <v>7</v>
      </c>
      <c r="G8" s="12">
        <v>20</v>
      </c>
    </row>
    <row r="9" spans="1:12" x14ac:dyDescent="0.2">
      <c r="B9" s="16">
        <f t="shared" si="0"/>
        <v>38263</v>
      </c>
      <c r="C9" s="17" t="s">
        <v>4</v>
      </c>
      <c r="D9" s="18">
        <f t="shared" si="1"/>
        <v>38276</v>
      </c>
      <c r="E9" s="19">
        <f t="shared" si="2"/>
        <v>1</v>
      </c>
      <c r="F9" s="20">
        <f t="shared" si="3"/>
        <v>8</v>
      </c>
      <c r="G9" s="20">
        <v>19</v>
      </c>
    </row>
    <row r="10" spans="1:12" x14ac:dyDescent="0.2">
      <c r="B10" s="8">
        <f t="shared" si="0"/>
        <v>38277</v>
      </c>
      <c r="C10" s="9" t="s">
        <v>4</v>
      </c>
      <c r="D10" s="10">
        <f t="shared" si="1"/>
        <v>38290</v>
      </c>
      <c r="E10" s="11">
        <f t="shared" si="2"/>
        <v>1</v>
      </c>
      <c r="F10" s="12">
        <f t="shared" si="3"/>
        <v>9</v>
      </c>
      <c r="G10" s="12">
        <v>18</v>
      </c>
    </row>
    <row r="11" spans="1:12" x14ac:dyDescent="0.2">
      <c r="B11" s="16">
        <f t="shared" si="0"/>
        <v>38291</v>
      </c>
      <c r="C11" s="17" t="s">
        <v>4</v>
      </c>
      <c r="D11" s="18">
        <f t="shared" si="1"/>
        <v>38304</v>
      </c>
      <c r="E11" s="19">
        <f t="shared" si="2"/>
        <v>1</v>
      </c>
      <c r="F11" s="20">
        <f t="shared" si="3"/>
        <v>10</v>
      </c>
      <c r="G11" s="20">
        <v>17</v>
      </c>
    </row>
    <row r="12" spans="1:12" x14ac:dyDescent="0.2">
      <c r="B12" s="8">
        <f t="shared" si="0"/>
        <v>38305</v>
      </c>
      <c r="C12" s="9" t="s">
        <v>4</v>
      </c>
      <c r="D12" s="10">
        <f t="shared" si="1"/>
        <v>38318</v>
      </c>
      <c r="E12" s="11">
        <f t="shared" si="2"/>
        <v>1</v>
      </c>
      <c r="F12" s="12">
        <f t="shared" si="3"/>
        <v>11</v>
      </c>
      <c r="G12" s="12">
        <v>16</v>
      </c>
    </row>
    <row r="13" spans="1:12" x14ac:dyDescent="0.2">
      <c r="B13" s="16">
        <f t="shared" si="0"/>
        <v>38319</v>
      </c>
      <c r="C13" s="17" t="s">
        <v>4</v>
      </c>
      <c r="D13" s="18">
        <f t="shared" si="1"/>
        <v>38332</v>
      </c>
      <c r="E13" s="19">
        <f t="shared" si="2"/>
        <v>1</v>
      </c>
      <c r="F13" s="20">
        <f t="shared" si="3"/>
        <v>12</v>
      </c>
      <c r="G13" s="20">
        <v>15</v>
      </c>
    </row>
    <row r="14" spans="1:12" x14ac:dyDescent="0.2">
      <c r="B14" s="8">
        <f t="shared" si="0"/>
        <v>38333</v>
      </c>
      <c r="C14" s="9" t="s">
        <v>4</v>
      </c>
      <c r="D14" s="10">
        <f t="shared" si="1"/>
        <v>38346</v>
      </c>
      <c r="E14" s="11">
        <f t="shared" si="2"/>
        <v>1</v>
      </c>
      <c r="F14" s="12">
        <f t="shared" si="3"/>
        <v>13</v>
      </c>
      <c r="G14" s="12">
        <v>14</v>
      </c>
    </row>
    <row r="15" spans="1:12" x14ac:dyDescent="0.2">
      <c r="A15" t="s">
        <v>5</v>
      </c>
      <c r="B15" s="16">
        <f t="shared" si="0"/>
        <v>38347</v>
      </c>
      <c r="C15" s="17" t="s">
        <v>4</v>
      </c>
      <c r="D15" s="18">
        <f t="shared" si="1"/>
        <v>38360</v>
      </c>
      <c r="E15" s="19">
        <f t="shared" si="2"/>
        <v>1</v>
      </c>
      <c r="F15" s="20">
        <f t="shared" si="3"/>
        <v>14</v>
      </c>
      <c r="G15" s="20">
        <v>13</v>
      </c>
      <c r="H15" s="21" t="s">
        <v>5</v>
      </c>
      <c r="I15" s="13">
        <f>+B15</f>
        <v>38347</v>
      </c>
      <c r="J15" s="9" t="s">
        <v>4</v>
      </c>
      <c r="K15" s="15">
        <f>+I15+5</f>
        <v>38352</v>
      </c>
      <c r="L15">
        <f>ROUND((K15-I15+1-1)/10,6)</f>
        <v>0.5</v>
      </c>
    </row>
    <row r="16" spans="1:12" x14ac:dyDescent="0.2">
      <c r="B16" s="8">
        <f t="shared" si="0"/>
        <v>38361</v>
      </c>
      <c r="C16" s="9" t="s">
        <v>4</v>
      </c>
      <c r="D16" s="10">
        <f t="shared" si="1"/>
        <v>38374</v>
      </c>
      <c r="E16" s="11">
        <f t="shared" si="2"/>
        <v>1</v>
      </c>
      <c r="F16" s="12">
        <f t="shared" si="3"/>
        <v>15</v>
      </c>
      <c r="G16" s="12">
        <v>12</v>
      </c>
      <c r="I16" s="13">
        <f>+K15+1</f>
        <v>38353</v>
      </c>
      <c r="J16" s="9" t="s">
        <v>4</v>
      </c>
      <c r="K16" s="15">
        <f>+D15</f>
        <v>38360</v>
      </c>
      <c r="L16">
        <f>ROUND((K16-I16+1-3)/10,6)</f>
        <v>0.5</v>
      </c>
    </row>
    <row r="17" spans="1:11" x14ac:dyDescent="0.2">
      <c r="B17" s="16">
        <f t="shared" si="0"/>
        <v>38375</v>
      </c>
      <c r="C17" s="17" t="s">
        <v>4</v>
      </c>
      <c r="D17" s="18">
        <f t="shared" si="1"/>
        <v>38388</v>
      </c>
      <c r="E17" s="19">
        <f t="shared" si="2"/>
        <v>1</v>
      </c>
      <c r="F17" s="20">
        <f t="shared" si="3"/>
        <v>16</v>
      </c>
      <c r="G17" s="20">
        <v>11</v>
      </c>
    </row>
    <row r="18" spans="1:11" x14ac:dyDescent="0.2">
      <c r="B18" s="8">
        <f t="shared" si="0"/>
        <v>38389</v>
      </c>
      <c r="C18" s="9" t="s">
        <v>4</v>
      </c>
      <c r="D18" s="10">
        <f t="shared" si="1"/>
        <v>38402</v>
      </c>
      <c r="E18" s="11">
        <f t="shared" si="2"/>
        <v>1</v>
      </c>
      <c r="F18" s="12">
        <f t="shared" si="3"/>
        <v>17</v>
      </c>
      <c r="G18" s="12">
        <v>10</v>
      </c>
    </row>
    <row r="19" spans="1:11" x14ac:dyDescent="0.2">
      <c r="B19" s="16">
        <f t="shared" si="0"/>
        <v>38403</v>
      </c>
      <c r="C19" s="17" t="s">
        <v>4</v>
      </c>
      <c r="D19" s="18">
        <f t="shared" si="1"/>
        <v>38416</v>
      </c>
      <c r="E19" s="19">
        <f t="shared" si="2"/>
        <v>1</v>
      </c>
      <c r="F19" s="20">
        <f t="shared" si="3"/>
        <v>18</v>
      </c>
      <c r="G19" s="20">
        <v>9</v>
      </c>
    </row>
    <row r="20" spans="1:11" x14ac:dyDescent="0.2">
      <c r="B20" s="8">
        <f t="shared" si="0"/>
        <v>38417</v>
      </c>
      <c r="C20" s="9" t="s">
        <v>4</v>
      </c>
      <c r="D20" s="10">
        <f t="shared" si="1"/>
        <v>38430</v>
      </c>
      <c r="E20" s="11">
        <f t="shared" si="2"/>
        <v>1</v>
      </c>
      <c r="F20" s="12">
        <f t="shared" si="3"/>
        <v>19</v>
      </c>
      <c r="G20" s="12">
        <v>8</v>
      </c>
    </row>
    <row r="21" spans="1:11" x14ac:dyDescent="0.2">
      <c r="B21" s="16">
        <f t="shared" si="0"/>
        <v>38431</v>
      </c>
      <c r="C21" s="17" t="s">
        <v>4</v>
      </c>
      <c r="D21" s="18">
        <f t="shared" si="1"/>
        <v>38444</v>
      </c>
      <c r="E21" s="19">
        <f t="shared" si="2"/>
        <v>1</v>
      </c>
      <c r="F21" s="20">
        <f t="shared" si="3"/>
        <v>20</v>
      </c>
      <c r="G21" s="20">
        <v>7</v>
      </c>
    </row>
    <row r="22" spans="1:11" x14ac:dyDescent="0.2">
      <c r="B22" s="8">
        <f t="shared" si="0"/>
        <v>38445</v>
      </c>
      <c r="C22" s="9" t="s">
        <v>4</v>
      </c>
      <c r="D22" s="10">
        <f t="shared" si="1"/>
        <v>38458</v>
      </c>
      <c r="E22" s="11">
        <f t="shared" si="2"/>
        <v>1</v>
      </c>
      <c r="F22" s="12">
        <f t="shared" si="3"/>
        <v>21</v>
      </c>
      <c r="G22" s="12">
        <v>6</v>
      </c>
    </row>
    <row r="23" spans="1:11" x14ac:dyDescent="0.2">
      <c r="B23" s="16">
        <f t="shared" si="0"/>
        <v>38459</v>
      </c>
      <c r="C23" s="17" t="s">
        <v>4</v>
      </c>
      <c r="D23" s="18">
        <f t="shared" si="1"/>
        <v>38472</v>
      </c>
      <c r="E23" s="19">
        <f t="shared" si="2"/>
        <v>1</v>
      </c>
      <c r="F23" s="20">
        <f t="shared" si="3"/>
        <v>22</v>
      </c>
      <c r="G23" s="20">
        <v>5</v>
      </c>
    </row>
    <row r="24" spans="1:11" x14ac:dyDescent="0.2">
      <c r="B24" s="8">
        <f t="shared" si="0"/>
        <v>38473</v>
      </c>
      <c r="C24" s="9" t="s">
        <v>4</v>
      </c>
      <c r="D24" s="10">
        <f t="shared" si="1"/>
        <v>38486</v>
      </c>
      <c r="E24" s="11">
        <f t="shared" si="2"/>
        <v>1</v>
      </c>
      <c r="F24" s="12">
        <f t="shared" si="3"/>
        <v>23</v>
      </c>
      <c r="G24" s="12">
        <v>4</v>
      </c>
    </row>
    <row r="25" spans="1:11" x14ac:dyDescent="0.2">
      <c r="B25" s="16">
        <f t="shared" si="0"/>
        <v>38487</v>
      </c>
      <c r="C25" s="17" t="s">
        <v>4</v>
      </c>
      <c r="D25" s="18">
        <f t="shared" si="1"/>
        <v>38500</v>
      </c>
      <c r="E25" s="19">
        <f t="shared" si="2"/>
        <v>1</v>
      </c>
      <c r="F25" s="20">
        <f t="shared" si="3"/>
        <v>24</v>
      </c>
      <c r="G25" s="20">
        <v>3</v>
      </c>
    </row>
    <row r="26" spans="1:11" x14ac:dyDescent="0.2">
      <c r="B26" s="8">
        <f t="shared" si="0"/>
        <v>38501</v>
      </c>
      <c r="C26" s="9" t="s">
        <v>4</v>
      </c>
      <c r="D26" s="10">
        <f t="shared" si="1"/>
        <v>38514</v>
      </c>
      <c r="E26" s="11">
        <f t="shared" si="2"/>
        <v>1</v>
      </c>
      <c r="F26" s="12">
        <f t="shared" si="3"/>
        <v>25</v>
      </c>
      <c r="G26" s="12">
        <v>2</v>
      </c>
    </row>
    <row r="27" spans="1:11" x14ac:dyDescent="0.2">
      <c r="B27" s="16">
        <f t="shared" si="0"/>
        <v>38515</v>
      </c>
      <c r="C27" s="17" t="s">
        <v>4</v>
      </c>
      <c r="D27" s="18">
        <f t="shared" si="1"/>
        <v>38528</v>
      </c>
      <c r="E27" s="19">
        <f t="shared" si="2"/>
        <v>1</v>
      </c>
      <c r="F27" s="20">
        <f t="shared" si="3"/>
        <v>26</v>
      </c>
      <c r="G27" s="20">
        <v>1</v>
      </c>
    </row>
    <row r="28" spans="1:11" x14ac:dyDescent="0.2">
      <c r="B28" s="8">
        <f t="shared" si="0"/>
        <v>38529</v>
      </c>
      <c r="C28" s="9" t="s">
        <v>4</v>
      </c>
      <c r="D28" s="10">
        <v>38533</v>
      </c>
      <c r="E28" s="11">
        <f>+ROUND((D28+1-B28-1)/10,6)</f>
        <v>0.4</v>
      </c>
      <c r="F28" s="12">
        <f t="shared" si="3"/>
        <v>27</v>
      </c>
      <c r="I28" s="13"/>
      <c r="J28" s="14"/>
      <c r="K28" s="13"/>
    </row>
    <row r="29" spans="1:11" ht="13.5" thickBot="1" x14ac:dyDescent="0.25">
      <c r="E29" s="24">
        <f>SUM(E2:E28)</f>
        <v>26.099999999999998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v>38169</v>
      </c>
      <c r="C33" s="27" t="s">
        <v>4</v>
      </c>
      <c r="D33" s="15">
        <v>38352</v>
      </c>
      <c r="E33" s="11">
        <v>13.2</v>
      </c>
      <c r="I33" s="28"/>
    </row>
    <row r="34" spans="1:12" x14ac:dyDescent="0.2">
      <c r="B34" s="13">
        <f>+D33+1</f>
        <v>38353</v>
      </c>
      <c r="C34" s="27" t="s">
        <v>4</v>
      </c>
      <c r="D34" s="15">
        <v>38533</v>
      </c>
      <c r="E34" s="11">
        <v>12.9</v>
      </c>
      <c r="I34" s="28"/>
    </row>
    <row r="35" spans="1:12" ht="13.5" thickBot="1" x14ac:dyDescent="0.25">
      <c r="B35" s="13"/>
      <c r="C35" s="25"/>
      <c r="D35" s="15"/>
      <c r="E35" s="24">
        <f>SUM(E33:E34)</f>
        <v>26.1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v>38169</v>
      </c>
      <c r="C37" s="27" t="s">
        <v>4</v>
      </c>
      <c r="D37" s="15">
        <f>B37+30</f>
        <v>38199</v>
      </c>
      <c r="E37" s="11">
        <f>22/10</f>
        <v>2.2000000000000002</v>
      </c>
      <c r="H37" s="9"/>
      <c r="I37" s="13">
        <f>+B37</f>
        <v>38169</v>
      </c>
      <c r="J37" s="9" t="s">
        <v>4</v>
      </c>
      <c r="K37" s="15">
        <f>+D48</f>
        <v>38533</v>
      </c>
      <c r="L37" s="11">
        <f>261/10</f>
        <v>26.1</v>
      </c>
    </row>
    <row r="38" spans="1:12" x14ac:dyDescent="0.2">
      <c r="B38" s="13">
        <f t="shared" ref="B38:B48" si="4">+B37</f>
        <v>38169</v>
      </c>
      <c r="C38" s="27" t="s">
        <v>4</v>
      </c>
      <c r="D38" s="15">
        <f>+B38+61</f>
        <v>38230</v>
      </c>
      <c r="E38" s="11">
        <f>44/10</f>
        <v>4.4000000000000004</v>
      </c>
      <c r="H38" s="9"/>
      <c r="I38" s="13">
        <f>+I37+31</f>
        <v>38200</v>
      </c>
      <c r="J38" s="9" t="s">
        <v>4</v>
      </c>
      <c r="K38" s="15">
        <f t="shared" ref="K38:K48" si="5">+K37</f>
        <v>38533</v>
      </c>
      <c r="L38" s="11">
        <f>(261-22)/10</f>
        <v>23.9</v>
      </c>
    </row>
    <row r="39" spans="1:12" x14ac:dyDescent="0.2">
      <c r="B39" s="13">
        <f t="shared" si="4"/>
        <v>38169</v>
      </c>
      <c r="C39" s="27" t="s">
        <v>4</v>
      </c>
      <c r="D39" s="15">
        <f>+B39+91</f>
        <v>38260</v>
      </c>
      <c r="E39" s="11">
        <f>66/10</f>
        <v>6.6</v>
      </c>
      <c r="H39" s="9"/>
      <c r="I39" s="13">
        <f>+I38+31</f>
        <v>38231</v>
      </c>
      <c r="J39" s="9" t="s">
        <v>4</v>
      </c>
      <c r="K39" s="15">
        <f t="shared" si="5"/>
        <v>38533</v>
      </c>
      <c r="L39" s="11">
        <f>(261-22-22)/10</f>
        <v>21.7</v>
      </c>
    </row>
    <row r="40" spans="1:12" x14ac:dyDescent="0.2">
      <c r="B40" s="13">
        <f t="shared" si="4"/>
        <v>38169</v>
      </c>
      <c r="C40" s="27" t="s">
        <v>4</v>
      </c>
      <c r="D40" s="15">
        <f>+B40+122</f>
        <v>38291</v>
      </c>
      <c r="E40" s="11">
        <f>87/10</f>
        <v>8.6999999999999993</v>
      </c>
      <c r="H40" s="9"/>
      <c r="I40" s="13">
        <f>+I39+30</f>
        <v>38261</v>
      </c>
      <c r="J40" s="9" t="s">
        <v>4</v>
      </c>
      <c r="K40" s="15">
        <f t="shared" si="5"/>
        <v>38533</v>
      </c>
      <c r="L40" s="11">
        <f>(261-22-22-22)/10</f>
        <v>19.5</v>
      </c>
    </row>
    <row r="41" spans="1:12" x14ac:dyDescent="0.2">
      <c r="B41" s="13">
        <f t="shared" si="4"/>
        <v>38169</v>
      </c>
      <c r="C41" s="27" t="s">
        <v>4</v>
      </c>
      <c r="D41" s="15">
        <f>+B41+152</f>
        <v>38321</v>
      </c>
      <c r="E41" s="11">
        <f>109/10</f>
        <v>10.9</v>
      </c>
      <c r="H41" s="9"/>
      <c r="I41" s="13">
        <f>+I40+31</f>
        <v>38292</v>
      </c>
      <c r="J41" s="9" t="s">
        <v>4</v>
      </c>
      <c r="K41" s="15">
        <f t="shared" si="5"/>
        <v>38533</v>
      </c>
      <c r="L41" s="11">
        <f>(261-22-22-22-21)/10</f>
        <v>17.399999999999999</v>
      </c>
    </row>
    <row r="42" spans="1:12" x14ac:dyDescent="0.2">
      <c r="B42" s="13">
        <f t="shared" si="4"/>
        <v>38169</v>
      </c>
      <c r="C42" s="27" t="s">
        <v>4</v>
      </c>
      <c r="D42" s="15">
        <f>+B42+183</f>
        <v>38352</v>
      </c>
      <c r="E42" s="11">
        <f>132/10</f>
        <v>13.2</v>
      </c>
      <c r="H42" s="9"/>
      <c r="I42" s="13">
        <f>+I41+30</f>
        <v>38322</v>
      </c>
      <c r="J42" s="9" t="s">
        <v>4</v>
      </c>
      <c r="K42" s="15">
        <f t="shared" si="5"/>
        <v>38533</v>
      </c>
      <c r="L42" s="11">
        <f>(261-22-22-22-21-22)/10</f>
        <v>15.2</v>
      </c>
    </row>
    <row r="43" spans="1:12" x14ac:dyDescent="0.2">
      <c r="B43" s="13">
        <f t="shared" si="4"/>
        <v>38169</v>
      </c>
      <c r="C43" s="27" t="s">
        <v>4</v>
      </c>
      <c r="D43" s="15">
        <f>+B43+214</f>
        <v>38383</v>
      </c>
      <c r="E43" s="11">
        <f>153/10</f>
        <v>15.3</v>
      </c>
      <c r="I43" s="13">
        <f>+I42+31</f>
        <v>38353</v>
      </c>
      <c r="J43" s="9" t="s">
        <v>4</v>
      </c>
      <c r="K43" s="15">
        <f t="shared" si="5"/>
        <v>38533</v>
      </c>
      <c r="L43" s="11">
        <f>(261-22-22-22-21-22-23)/10</f>
        <v>12.9</v>
      </c>
    </row>
    <row r="44" spans="1:12" x14ac:dyDescent="0.2">
      <c r="B44" s="13">
        <f t="shared" si="4"/>
        <v>38169</v>
      </c>
      <c r="C44" s="27" t="s">
        <v>4</v>
      </c>
      <c r="D44" s="15">
        <f>+B44+242</f>
        <v>38411</v>
      </c>
      <c r="E44" s="11">
        <f>173/10</f>
        <v>17.3</v>
      </c>
      <c r="I44" s="13">
        <f>+I43+31</f>
        <v>38384</v>
      </c>
      <c r="J44" s="9" t="s">
        <v>4</v>
      </c>
      <c r="K44" s="15">
        <f t="shared" si="5"/>
        <v>38533</v>
      </c>
      <c r="L44" s="11">
        <f>(261-22-22-22-21-22-23-21)/10</f>
        <v>10.8</v>
      </c>
    </row>
    <row r="45" spans="1:12" x14ac:dyDescent="0.2">
      <c r="B45" s="13">
        <f t="shared" si="4"/>
        <v>38169</v>
      </c>
      <c r="C45" s="27" t="s">
        <v>4</v>
      </c>
      <c r="D45" s="15">
        <f>+B45+273</f>
        <v>38442</v>
      </c>
      <c r="E45" s="11">
        <f>196/10</f>
        <v>19.600000000000001</v>
      </c>
      <c r="I45" s="13">
        <f>+I44+28</f>
        <v>38412</v>
      </c>
      <c r="J45" s="9" t="s">
        <v>4</v>
      </c>
      <c r="K45" s="15">
        <f t="shared" si="5"/>
        <v>38533</v>
      </c>
      <c r="L45" s="11">
        <f>(261-22-22-22-21-22-23-21-20)/10</f>
        <v>8.8000000000000007</v>
      </c>
    </row>
    <row r="46" spans="1:12" x14ac:dyDescent="0.2">
      <c r="B46" s="13">
        <f t="shared" si="4"/>
        <v>38169</v>
      </c>
      <c r="C46" s="27" t="s">
        <v>4</v>
      </c>
      <c r="D46" s="15">
        <f>+B46+303</f>
        <v>38472</v>
      </c>
      <c r="E46" s="11">
        <f>217/10</f>
        <v>21.7</v>
      </c>
      <c r="I46" s="13">
        <f>+I45+31</f>
        <v>38443</v>
      </c>
      <c r="J46" s="9" t="s">
        <v>4</v>
      </c>
      <c r="K46" s="15">
        <f t="shared" si="5"/>
        <v>38533</v>
      </c>
      <c r="L46" s="11">
        <f>(261-22-22-22-21-22-23-21-20-23)/10</f>
        <v>6.5</v>
      </c>
    </row>
    <row r="47" spans="1:12" x14ac:dyDescent="0.2">
      <c r="B47" s="13">
        <f t="shared" si="4"/>
        <v>38169</v>
      </c>
      <c r="C47" s="27" t="s">
        <v>4</v>
      </c>
      <c r="D47" s="15">
        <f>+B47+334</f>
        <v>38503</v>
      </c>
      <c r="E47" s="11">
        <f>239/10</f>
        <v>23.9</v>
      </c>
      <c r="I47" s="13">
        <f>+I46+30</f>
        <v>38473</v>
      </c>
      <c r="J47" s="9" t="s">
        <v>4</v>
      </c>
      <c r="K47" s="15">
        <f t="shared" si="5"/>
        <v>38533</v>
      </c>
      <c r="L47" s="11">
        <f>(261-22-22-22-21-22-23-21-20-23-21)/10</f>
        <v>4.4000000000000004</v>
      </c>
    </row>
    <row r="48" spans="1:12" x14ac:dyDescent="0.2">
      <c r="B48" s="13">
        <f t="shared" si="4"/>
        <v>38169</v>
      </c>
      <c r="C48" s="27" t="s">
        <v>4</v>
      </c>
      <c r="D48" s="15">
        <f>+B48+364</f>
        <v>38533</v>
      </c>
      <c r="E48" s="11">
        <f>261/10</f>
        <v>26.1</v>
      </c>
      <c r="I48" s="13">
        <f>+I47+31</f>
        <v>38504</v>
      </c>
      <c r="J48" s="9" t="s">
        <v>4</v>
      </c>
      <c r="K48" s="15">
        <f t="shared" si="5"/>
        <v>38533</v>
      </c>
      <c r="L48" s="11">
        <f>(261-22-22-22-21-22-23-21-20-23-21-22)/10</f>
        <v>2.2000000000000002</v>
      </c>
    </row>
  </sheetData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B795-ADBD-48CF-B49B-452031611524}">
  <dimension ref="A1:N50"/>
  <sheetViews>
    <sheetView workbookViewId="0">
      <selection activeCell="B2" sqref="B2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8554687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2.140625" customWidth="1"/>
    <col min="11" max="11" width="10.85546875" bestFit="1" customWidth="1"/>
    <col min="12" max="12" width="10" bestFit="1" customWidth="1"/>
    <col min="13" max="13" width="9.5703125" bestFit="1" customWidth="1"/>
    <col min="14" max="14" width="8.85546875" hidden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45474</v>
      </c>
      <c r="C2" s="9" t="s">
        <v>4</v>
      </c>
      <c r="D2" s="10">
        <f>+B2+12</f>
        <v>45486</v>
      </c>
      <c r="E2" s="11">
        <f>+ROUND((D2-B2-2)/10,6)</f>
        <v>1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7" si="0">1+D2</f>
        <v>45487</v>
      </c>
      <c r="C3" s="17" t="s">
        <v>4</v>
      </c>
      <c r="D3" s="18">
        <f t="shared" ref="D3:D27" si="1">+B3+13</f>
        <v>45500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45501</v>
      </c>
      <c r="C4" s="9" t="s">
        <v>4</v>
      </c>
      <c r="D4" s="10">
        <f t="shared" si="1"/>
        <v>45514</v>
      </c>
      <c r="E4" s="11">
        <f t="shared" ref="E4:E24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45515</v>
      </c>
      <c r="C5" s="17" t="s">
        <v>4</v>
      </c>
      <c r="D5" s="18">
        <f t="shared" si="1"/>
        <v>45528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45529</v>
      </c>
      <c r="C6" s="9" t="s">
        <v>4</v>
      </c>
      <c r="D6" s="10">
        <f t="shared" si="1"/>
        <v>45542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45543</v>
      </c>
      <c r="C7" s="17" t="s">
        <v>4</v>
      </c>
      <c r="D7" s="18">
        <f t="shared" si="1"/>
        <v>45556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45557</v>
      </c>
      <c r="C8" s="9" t="s">
        <v>4</v>
      </c>
      <c r="D8" s="10">
        <f t="shared" si="1"/>
        <v>45570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45571</v>
      </c>
      <c r="C9" s="17" t="s">
        <v>4</v>
      </c>
      <c r="D9" s="18">
        <f t="shared" si="1"/>
        <v>45584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45585</v>
      </c>
      <c r="C10" s="9" t="s">
        <v>4</v>
      </c>
      <c r="D10" s="10">
        <f t="shared" si="1"/>
        <v>45598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45599</v>
      </c>
      <c r="C11" s="17" t="s">
        <v>4</v>
      </c>
      <c r="D11" s="18">
        <f t="shared" si="1"/>
        <v>45612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45613</v>
      </c>
      <c r="C12" s="9" t="s">
        <v>4</v>
      </c>
      <c r="D12" s="10">
        <f t="shared" si="1"/>
        <v>45626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45627</v>
      </c>
      <c r="C13" s="17" t="s">
        <v>4</v>
      </c>
      <c r="D13" s="18">
        <f t="shared" si="1"/>
        <v>45640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45641</v>
      </c>
      <c r="C14" s="9" t="s">
        <v>4</v>
      </c>
      <c r="D14" s="10">
        <f t="shared" si="1"/>
        <v>45654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/>
      <c r="B15" s="16">
        <f>1+D14</f>
        <v>45655</v>
      </c>
      <c r="C15" s="17" t="s">
        <v>4</v>
      </c>
      <c r="D15" s="18">
        <f>+B15+13</f>
        <v>45668</v>
      </c>
      <c r="E15" s="19">
        <f t="shared" si="3"/>
        <v>1</v>
      </c>
      <c r="F15" s="20">
        <f t="shared" si="2"/>
        <v>14</v>
      </c>
      <c r="G15" s="20">
        <v>14</v>
      </c>
      <c r="H15" s="21"/>
      <c r="I15" s="13"/>
      <c r="J15" s="9"/>
      <c r="K15" s="15"/>
    </row>
    <row r="16" spans="1:12" x14ac:dyDescent="0.2">
      <c r="B16" s="8">
        <f>1+D15</f>
        <v>45669</v>
      </c>
      <c r="C16" s="9" t="s">
        <v>4</v>
      </c>
      <c r="D16" s="10">
        <f t="shared" si="1"/>
        <v>45682</v>
      </c>
      <c r="E16" s="11">
        <f t="shared" si="3"/>
        <v>1</v>
      </c>
      <c r="F16" s="12">
        <f t="shared" si="2"/>
        <v>15</v>
      </c>
      <c r="G16" s="12">
        <v>13</v>
      </c>
      <c r="I16" s="13"/>
      <c r="J16" s="9"/>
      <c r="K16" s="15"/>
    </row>
    <row r="17" spans="1:14" x14ac:dyDescent="0.2">
      <c r="B17" s="16">
        <f t="shared" si="0"/>
        <v>45683</v>
      </c>
      <c r="C17" s="17" t="s">
        <v>4</v>
      </c>
      <c r="D17" s="18">
        <f t="shared" si="1"/>
        <v>45696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4" x14ac:dyDescent="0.2">
      <c r="B18" s="8">
        <f t="shared" si="0"/>
        <v>45697</v>
      </c>
      <c r="C18" s="9" t="s">
        <v>4</v>
      </c>
      <c r="D18" s="10">
        <f t="shared" si="1"/>
        <v>45710</v>
      </c>
      <c r="E18" s="11">
        <f t="shared" si="3"/>
        <v>1</v>
      </c>
      <c r="F18" s="12">
        <f t="shared" si="2"/>
        <v>17</v>
      </c>
      <c r="G18" s="12">
        <v>11</v>
      </c>
    </row>
    <row r="19" spans="1:14" x14ac:dyDescent="0.2">
      <c r="B19" s="16">
        <f t="shared" si="0"/>
        <v>45711</v>
      </c>
      <c r="C19" s="17" t="s">
        <v>4</v>
      </c>
      <c r="D19" s="18">
        <f>+B19+13</f>
        <v>45724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4" x14ac:dyDescent="0.2">
      <c r="B20" s="8">
        <f t="shared" si="0"/>
        <v>45725</v>
      </c>
      <c r="C20" s="9" t="s">
        <v>4</v>
      </c>
      <c r="D20" s="10">
        <f t="shared" si="1"/>
        <v>45738</v>
      </c>
      <c r="E20" s="11">
        <f t="shared" si="3"/>
        <v>1</v>
      </c>
      <c r="F20" s="12">
        <f t="shared" si="2"/>
        <v>19</v>
      </c>
      <c r="G20" s="12">
        <v>9</v>
      </c>
    </row>
    <row r="21" spans="1:14" x14ac:dyDescent="0.2">
      <c r="B21" s="16">
        <f t="shared" si="0"/>
        <v>45739</v>
      </c>
      <c r="C21" s="17" t="s">
        <v>4</v>
      </c>
      <c r="D21" s="18">
        <f t="shared" si="1"/>
        <v>45752</v>
      </c>
      <c r="E21" s="19">
        <f t="shared" si="3"/>
        <v>1</v>
      </c>
      <c r="F21" s="20">
        <f t="shared" si="2"/>
        <v>20</v>
      </c>
      <c r="G21" s="20">
        <v>8</v>
      </c>
    </row>
    <row r="22" spans="1:14" x14ac:dyDescent="0.2">
      <c r="B22" s="8">
        <f t="shared" si="0"/>
        <v>45753</v>
      </c>
      <c r="C22" s="9" t="s">
        <v>4</v>
      </c>
      <c r="D22" s="10">
        <f t="shared" si="1"/>
        <v>45766</v>
      </c>
      <c r="E22" s="11">
        <f t="shared" si="3"/>
        <v>1</v>
      </c>
      <c r="F22" s="12">
        <f t="shared" si="2"/>
        <v>21</v>
      </c>
      <c r="G22" s="12">
        <v>7</v>
      </c>
    </row>
    <row r="23" spans="1:14" x14ac:dyDescent="0.2">
      <c r="B23" s="16">
        <f t="shared" si="0"/>
        <v>45767</v>
      </c>
      <c r="C23" s="17" t="s">
        <v>4</v>
      </c>
      <c r="D23" s="18">
        <f t="shared" si="1"/>
        <v>45780</v>
      </c>
      <c r="E23" s="19">
        <f t="shared" si="3"/>
        <v>1</v>
      </c>
      <c r="F23" s="20">
        <f t="shared" si="2"/>
        <v>22</v>
      </c>
      <c r="G23" s="20">
        <v>6</v>
      </c>
    </row>
    <row r="24" spans="1:14" x14ac:dyDescent="0.2">
      <c r="B24" s="8">
        <f t="shared" si="0"/>
        <v>45781</v>
      </c>
      <c r="C24" s="9" t="s">
        <v>4</v>
      </c>
      <c r="D24" s="10">
        <f t="shared" si="1"/>
        <v>45794</v>
      </c>
      <c r="E24" s="11">
        <f t="shared" si="3"/>
        <v>1</v>
      </c>
      <c r="F24" s="12">
        <f t="shared" si="2"/>
        <v>23</v>
      </c>
      <c r="G24" s="12">
        <v>5</v>
      </c>
    </row>
    <row r="25" spans="1:14" x14ac:dyDescent="0.2">
      <c r="B25" s="16">
        <f t="shared" si="0"/>
        <v>45795</v>
      </c>
      <c r="C25" s="17" t="s">
        <v>4</v>
      </c>
      <c r="D25" s="18">
        <f t="shared" si="1"/>
        <v>45808</v>
      </c>
      <c r="E25" s="19">
        <f>+ROUND((D25+1-B25-4)/10,6)</f>
        <v>1</v>
      </c>
      <c r="F25" s="20">
        <f t="shared" si="2"/>
        <v>24</v>
      </c>
      <c r="G25" s="20">
        <v>4</v>
      </c>
    </row>
    <row r="26" spans="1:14" x14ac:dyDescent="0.2">
      <c r="B26" s="8">
        <f t="shared" si="0"/>
        <v>45809</v>
      </c>
      <c r="C26" s="9" t="s">
        <v>4</v>
      </c>
      <c r="D26" s="10">
        <f t="shared" si="1"/>
        <v>45822</v>
      </c>
      <c r="E26" s="11">
        <f>+ROUND((D26+1-B26-4)/10,6)</f>
        <v>1</v>
      </c>
      <c r="F26" s="12">
        <f t="shared" si="2"/>
        <v>25</v>
      </c>
      <c r="G26" s="12">
        <v>3</v>
      </c>
    </row>
    <row r="27" spans="1:14" x14ac:dyDescent="0.2">
      <c r="B27" s="16">
        <f t="shared" si="0"/>
        <v>45823</v>
      </c>
      <c r="C27" s="17" t="s">
        <v>4</v>
      </c>
      <c r="D27" s="18">
        <f t="shared" si="1"/>
        <v>45836</v>
      </c>
      <c r="E27" s="19">
        <f>+ROUND((D27+1-B27-4)/10,6)</f>
        <v>1</v>
      </c>
      <c r="F27" s="20">
        <f t="shared" si="2"/>
        <v>26</v>
      </c>
      <c r="G27" s="20">
        <v>2</v>
      </c>
      <c r="H27" s="12"/>
    </row>
    <row r="28" spans="1:14" x14ac:dyDescent="0.2">
      <c r="B28" s="8">
        <f>1+D27</f>
        <v>45837</v>
      </c>
      <c r="C28" s="9" t="s">
        <v>4</v>
      </c>
      <c r="D28" s="10">
        <v>45838</v>
      </c>
      <c r="E28" s="11">
        <f>+ROUND((D28+1-B28-1)/10,6)</f>
        <v>0.1</v>
      </c>
      <c r="F28" s="12">
        <f t="shared" si="2"/>
        <v>27</v>
      </c>
      <c r="G28" s="12">
        <v>1</v>
      </c>
      <c r="I28" s="13"/>
    </row>
    <row r="29" spans="1:14" ht="13.5" thickBot="1" x14ac:dyDescent="0.25">
      <c r="E29" s="24">
        <f>SUM(E2:E28)</f>
        <v>26.1</v>
      </c>
      <c r="I29" s="13"/>
    </row>
    <row r="30" spans="1:14" ht="13.5" thickTop="1" x14ac:dyDescent="0.2">
      <c r="E30" s="11"/>
      <c r="N30" s="22">
        <v>23</v>
      </c>
    </row>
    <row r="31" spans="1:14" x14ac:dyDescent="0.2">
      <c r="B31" s="13"/>
      <c r="C31" s="25"/>
      <c r="D31" s="15"/>
      <c r="E31" s="11"/>
      <c r="N31" s="22">
        <v>22</v>
      </c>
    </row>
    <row r="32" spans="1:14" x14ac:dyDescent="0.2">
      <c r="A32" s="26" t="s">
        <v>6</v>
      </c>
      <c r="B32" s="13"/>
      <c r="C32" s="25"/>
      <c r="D32" s="15"/>
      <c r="E32" s="11"/>
      <c r="N32" s="22">
        <v>21</v>
      </c>
    </row>
    <row r="33" spans="1:14" x14ac:dyDescent="0.2">
      <c r="B33" s="13">
        <f>+B2</f>
        <v>45474</v>
      </c>
      <c r="C33" s="27" t="s">
        <v>4</v>
      </c>
      <c r="D33" s="15">
        <v>45657</v>
      </c>
      <c r="E33" s="11">
        <v>13.2</v>
      </c>
      <c r="I33" s="28"/>
      <c r="N33" s="22">
        <v>23</v>
      </c>
    </row>
    <row r="34" spans="1:14" x14ac:dyDescent="0.2">
      <c r="B34" s="13">
        <f>+D33+1</f>
        <v>45658</v>
      </c>
      <c r="C34" s="27" t="s">
        <v>4</v>
      </c>
      <c r="D34" s="15">
        <f>+D28</f>
        <v>45838</v>
      </c>
      <c r="E34" s="11">
        <v>12.9</v>
      </c>
      <c r="I34" s="28"/>
      <c r="N34" s="22">
        <v>21</v>
      </c>
    </row>
    <row r="35" spans="1:14" ht="13.5" thickBot="1" x14ac:dyDescent="0.25">
      <c r="B35" s="13"/>
      <c r="C35" s="25"/>
      <c r="D35" s="15"/>
      <c r="E35" s="24">
        <f>SUM(E33:E34)</f>
        <v>26.1</v>
      </c>
      <c r="I35" s="28"/>
      <c r="M35" t="s">
        <v>8</v>
      </c>
      <c r="N35" s="22">
        <v>22</v>
      </c>
    </row>
    <row r="36" spans="1:14" ht="13.5" thickTop="1" x14ac:dyDescent="0.2">
      <c r="A36" s="26" t="s">
        <v>7</v>
      </c>
      <c r="B36" s="13"/>
      <c r="C36" s="25"/>
      <c r="D36" s="15"/>
      <c r="E36" s="11"/>
      <c r="I36" s="28"/>
      <c r="N36" s="22">
        <v>23</v>
      </c>
    </row>
    <row r="37" spans="1:14" x14ac:dyDescent="0.2">
      <c r="B37" s="13">
        <f>+B33</f>
        <v>45474</v>
      </c>
      <c r="C37" s="27" t="s">
        <v>4</v>
      </c>
      <c r="D37" s="15">
        <f>B37+30</f>
        <v>45504</v>
      </c>
      <c r="E37" s="11">
        <f>23/10</f>
        <v>2.2999999999999998</v>
      </c>
      <c r="I37" s="13">
        <f>+B37</f>
        <v>45474</v>
      </c>
      <c r="J37" s="9" t="s">
        <v>4</v>
      </c>
      <c r="K37" s="15">
        <f>+D48</f>
        <v>45838</v>
      </c>
      <c r="L37" s="11">
        <f>+(23+22+21+23+21+22+23+20+21+22+22+21)/10</f>
        <v>26.1</v>
      </c>
      <c r="N37" s="9">
        <v>20</v>
      </c>
    </row>
    <row r="38" spans="1:14" x14ac:dyDescent="0.2">
      <c r="B38" s="13">
        <f t="shared" ref="B38:B48" si="4">+B37</f>
        <v>45474</v>
      </c>
      <c r="C38" s="27" t="s">
        <v>4</v>
      </c>
      <c r="D38" s="15">
        <f>+B38+61</f>
        <v>45535</v>
      </c>
      <c r="E38" s="11">
        <f>(23+22)/10</f>
        <v>4.5</v>
      </c>
      <c r="I38" s="13">
        <f>+I37+31</f>
        <v>45505</v>
      </c>
      <c r="J38" s="9" t="s">
        <v>4</v>
      </c>
      <c r="K38" s="15">
        <f t="shared" ref="K38:K48" si="5">+K37</f>
        <v>45838</v>
      </c>
      <c r="L38" s="11">
        <f>+(22+21+23+21+22+23+20+21+22+22+21)/10</f>
        <v>23.8</v>
      </c>
      <c r="N38" s="9">
        <v>21</v>
      </c>
    </row>
    <row r="39" spans="1:14" x14ac:dyDescent="0.2">
      <c r="B39" s="13">
        <f t="shared" si="4"/>
        <v>45474</v>
      </c>
      <c r="C39" s="27" t="s">
        <v>4</v>
      </c>
      <c r="D39" s="15">
        <f>+B39+91</f>
        <v>45565</v>
      </c>
      <c r="E39" s="11">
        <f>(23+22+21)/10</f>
        <v>6.6</v>
      </c>
      <c r="I39" s="13">
        <f>+I38+31</f>
        <v>45536</v>
      </c>
      <c r="J39" s="9" t="s">
        <v>4</v>
      </c>
      <c r="K39" s="15">
        <f t="shared" si="5"/>
        <v>45838</v>
      </c>
      <c r="L39" s="11">
        <f>+(20+21+21+23+21+22+22+21)/10</f>
        <v>17.100000000000001</v>
      </c>
      <c r="N39" s="9">
        <v>22</v>
      </c>
    </row>
    <row r="40" spans="1:14" x14ac:dyDescent="0.2">
      <c r="B40" s="13">
        <f t="shared" si="4"/>
        <v>45474</v>
      </c>
      <c r="C40" s="27" t="s">
        <v>4</v>
      </c>
      <c r="D40" s="15">
        <f>+B40+122</f>
        <v>45596</v>
      </c>
      <c r="E40" s="11">
        <f>(23+22+21+23)/10</f>
        <v>8.9</v>
      </c>
      <c r="I40" s="13">
        <f>+I39+30</f>
        <v>45566</v>
      </c>
      <c r="J40" s="9" t="s">
        <v>4</v>
      </c>
      <c r="K40" s="15">
        <f t="shared" si="5"/>
        <v>45838</v>
      </c>
      <c r="L40" s="11">
        <f>+(21+21+23+21+22+22)/10</f>
        <v>13</v>
      </c>
      <c r="N40" s="9">
        <v>22</v>
      </c>
    </row>
    <row r="41" spans="1:14" x14ac:dyDescent="0.2">
      <c r="B41" s="13">
        <f t="shared" si="4"/>
        <v>45474</v>
      </c>
      <c r="C41" s="27" t="s">
        <v>4</v>
      </c>
      <c r="D41" s="15">
        <f>+B41+152</f>
        <v>45626</v>
      </c>
      <c r="E41" s="11">
        <f>(23+22+21+23+21)/10</f>
        <v>11</v>
      </c>
      <c r="I41" s="13">
        <f>+I40+31</f>
        <v>45597</v>
      </c>
      <c r="J41" s="9" t="s">
        <v>4</v>
      </c>
      <c r="K41" s="15">
        <f t="shared" si="5"/>
        <v>45838</v>
      </c>
      <c r="L41" s="11">
        <f>+(21+23+21+22)/10</f>
        <v>8.6999999999999993</v>
      </c>
      <c r="N41" s="9">
        <v>21</v>
      </c>
    </row>
    <row r="42" spans="1:14" x14ac:dyDescent="0.2">
      <c r="B42" s="13">
        <f t="shared" si="4"/>
        <v>45474</v>
      </c>
      <c r="C42" s="27" t="s">
        <v>4</v>
      </c>
      <c r="D42" s="15">
        <f>+B42+183</f>
        <v>45657</v>
      </c>
      <c r="E42" s="11">
        <f>(23+22+21+23+21+22)/10</f>
        <v>13.2</v>
      </c>
      <c r="I42" s="13">
        <f>+I41+30</f>
        <v>45627</v>
      </c>
      <c r="J42" s="9" t="s">
        <v>4</v>
      </c>
      <c r="K42" s="15">
        <f t="shared" si="5"/>
        <v>45838</v>
      </c>
      <c r="L42" s="11">
        <f>+(23+21)/10</f>
        <v>4.4000000000000004</v>
      </c>
      <c r="N42" s="9"/>
    </row>
    <row r="43" spans="1:14" x14ac:dyDescent="0.2">
      <c r="B43" s="13">
        <f t="shared" si="4"/>
        <v>45474</v>
      </c>
      <c r="C43" s="27" t="s">
        <v>4</v>
      </c>
      <c r="D43" s="15">
        <f>+B43+214</f>
        <v>45688</v>
      </c>
      <c r="E43" s="11">
        <f>(23+21+21+23+21+22+23)/10</f>
        <v>15.4</v>
      </c>
      <c r="I43" s="13">
        <f>+I42+31</f>
        <v>45658</v>
      </c>
      <c r="J43" s="9" t="s">
        <v>4</v>
      </c>
      <c r="K43" s="15">
        <f t="shared" si="5"/>
        <v>45838</v>
      </c>
      <c r="L43" s="11">
        <f>+(23+20+21+22+22+21)/10</f>
        <v>12.9</v>
      </c>
    </row>
    <row r="44" spans="1:14" x14ac:dyDescent="0.2">
      <c r="B44" s="13">
        <f t="shared" si="4"/>
        <v>45474</v>
      </c>
      <c r="C44" s="27" t="s">
        <v>4</v>
      </c>
      <c r="D44" s="15">
        <f>+B44+242</f>
        <v>45716</v>
      </c>
      <c r="E44" s="11">
        <f>(23+22+21+23+21+22+23+20)/10</f>
        <v>17.5</v>
      </c>
      <c r="I44" s="13">
        <f>+I43+31</f>
        <v>45689</v>
      </c>
      <c r="J44" s="9" t="s">
        <v>4</v>
      </c>
      <c r="K44" s="15">
        <f t="shared" si="5"/>
        <v>45838</v>
      </c>
      <c r="L44" s="11">
        <f>+(20+21+22+22+21)/10</f>
        <v>10.6</v>
      </c>
    </row>
    <row r="45" spans="1:14" x14ac:dyDescent="0.2">
      <c r="B45" s="13">
        <f t="shared" si="4"/>
        <v>45474</v>
      </c>
      <c r="C45" s="27" t="s">
        <v>4</v>
      </c>
      <c r="D45" s="15">
        <f>+B45+273</f>
        <v>45747</v>
      </c>
      <c r="E45" s="11">
        <f>(23+22+21+23+21+22+23+20+21)/10</f>
        <v>19.600000000000001</v>
      </c>
      <c r="I45" s="13">
        <f>+I44+28</f>
        <v>45717</v>
      </c>
      <c r="J45" s="9" t="s">
        <v>4</v>
      </c>
      <c r="K45" s="15">
        <f t="shared" si="5"/>
        <v>45838</v>
      </c>
      <c r="L45" s="11">
        <f>+(20+21)/10</f>
        <v>4.0999999999999996</v>
      </c>
    </row>
    <row r="46" spans="1:14" x14ac:dyDescent="0.2">
      <c r="B46" s="13">
        <f t="shared" si="4"/>
        <v>45474</v>
      </c>
      <c r="C46" s="27" t="s">
        <v>4</v>
      </c>
      <c r="D46" s="15">
        <f>+B46+303</f>
        <v>45777</v>
      </c>
      <c r="E46" s="11">
        <f>(23+22+21+23+21+22+23+20+21+22)/10</f>
        <v>21.8</v>
      </c>
      <c r="I46" s="13">
        <f>+I45+31</f>
        <v>45748</v>
      </c>
      <c r="J46" s="9" t="s">
        <v>4</v>
      </c>
      <c r="K46" s="15">
        <f t="shared" si="5"/>
        <v>45838</v>
      </c>
      <c r="L46" s="11">
        <f>+(22+22+21)/10</f>
        <v>6.5</v>
      </c>
    </row>
    <row r="47" spans="1:14" x14ac:dyDescent="0.2">
      <c r="B47" s="13">
        <f t="shared" si="4"/>
        <v>45474</v>
      </c>
      <c r="C47" s="27" t="s">
        <v>4</v>
      </c>
      <c r="D47" s="15">
        <f>+B47+334</f>
        <v>45808</v>
      </c>
      <c r="E47" s="11">
        <f>(23+22+21+23+21+22+23+20+21+22+22)/10</f>
        <v>24</v>
      </c>
      <c r="I47" s="13">
        <f>+I46+30</f>
        <v>45778</v>
      </c>
      <c r="J47" s="9" t="s">
        <v>4</v>
      </c>
      <c r="K47" s="15">
        <f t="shared" si="5"/>
        <v>45838</v>
      </c>
      <c r="L47" s="11">
        <f>+(22+21)/10</f>
        <v>4.3</v>
      </c>
    </row>
    <row r="48" spans="1:14" x14ac:dyDescent="0.2">
      <c r="B48" s="13">
        <f t="shared" si="4"/>
        <v>45474</v>
      </c>
      <c r="C48" s="27" t="s">
        <v>4</v>
      </c>
      <c r="D48" s="15">
        <f>+B48+364</f>
        <v>45838</v>
      </c>
      <c r="E48" s="11">
        <f>(23+22+21+23+21+22+23+20+21+22+22+21)/10</f>
        <v>26.1</v>
      </c>
      <c r="I48" s="13">
        <f>+I47+31</f>
        <v>45809</v>
      </c>
      <c r="J48" s="9" t="s">
        <v>4</v>
      </c>
      <c r="K48" s="15">
        <f t="shared" si="5"/>
        <v>45838</v>
      </c>
      <c r="L48" s="11">
        <v>2.1</v>
      </c>
    </row>
    <row r="49" spans="2:13" x14ac:dyDescent="0.2">
      <c r="B49" s="13"/>
      <c r="C49" s="27"/>
      <c r="D49" s="15"/>
      <c r="E49" s="11"/>
      <c r="M49" s="11"/>
    </row>
    <row r="50" spans="2:13" x14ac:dyDescent="0.2">
      <c r="M50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73F3-91C2-4D8F-A3EE-43404B3EA090}">
  <dimension ref="A1:M51"/>
  <sheetViews>
    <sheetView workbookViewId="0">
      <selection activeCell="Q19" sqref="Q19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8554687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2.140625" customWidth="1"/>
    <col min="11" max="11" width="10.85546875" bestFit="1" customWidth="1"/>
    <col min="12" max="12" width="10" bestFit="1" customWidth="1"/>
    <col min="13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45108</v>
      </c>
      <c r="C2" s="9" t="s">
        <v>4</v>
      </c>
      <c r="D2" s="10">
        <f>+B2</f>
        <v>45108</v>
      </c>
      <c r="E2" s="11">
        <f>+ROUND((D2-B2)/10,6)</f>
        <v>0</v>
      </c>
      <c r="F2" s="12">
        <v>1</v>
      </c>
      <c r="G2" s="12">
        <v>28</v>
      </c>
      <c r="I2" s="13"/>
      <c r="J2" s="14"/>
      <c r="K2" s="15"/>
    </row>
    <row r="3" spans="1:12" x14ac:dyDescent="0.2">
      <c r="B3" s="16">
        <f t="shared" ref="B3:B27" si="0">1+D2</f>
        <v>45109</v>
      </c>
      <c r="C3" s="17" t="s">
        <v>4</v>
      </c>
      <c r="D3" s="18">
        <f t="shared" ref="D3:D28" si="1">+B3+13</f>
        <v>45122</v>
      </c>
      <c r="E3" s="19">
        <f>+ROUND((D3+1-B3-4)/10,6)</f>
        <v>1</v>
      </c>
      <c r="F3" s="20">
        <f t="shared" ref="F3:F29" si="2">+F2+1</f>
        <v>2</v>
      </c>
      <c r="G3" s="20">
        <v>27</v>
      </c>
      <c r="I3" s="13"/>
      <c r="K3" s="15"/>
    </row>
    <row r="4" spans="1:12" x14ac:dyDescent="0.2">
      <c r="B4" s="8">
        <f t="shared" si="0"/>
        <v>45123</v>
      </c>
      <c r="C4" s="9" t="s">
        <v>4</v>
      </c>
      <c r="D4" s="10">
        <f t="shared" si="1"/>
        <v>45136</v>
      </c>
      <c r="E4" s="11">
        <f t="shared" ref="E4:E24" si="3">+ROUND((D4+1-B4-4)/10,6)</f>
        <v>1</v>
      </c>
      <c r="F4" s="12">
        <f t="shared" si="2"/>
        <v>3</v>
      </c>
      <c r="G4" s="12">
        <v>26</v>
      </c>
    </row>
    <row r="5" spans="1:12" x14ac:dyDescent="0.2">
      <c r="B5" s="16">
        <f t="shared" si="0"/>
        <v>45137</v>
      </c>
      <c r="C5" s="17" t="s">
        <v>4</v>
      </c>
      <c r="D5" s="18">
        <f t="shared" si="1"/>
        <v>45150</v>
      </c>
      <c r="E5" s="19">
        <f t="shared" si="3"/>
        <v>1</v>
      </c>
      <c r="F5" s="20">
        <f t="shared" si="2"/>
        <v>4</v>
      </c>
      <c r="G5" s="20">
        <v>25</v>
      </c>
    </row>
    <row r="6" spans="1:12" x14ac:dyDescent="0.2">
      <c r="B6" s="8">
        <f t="shared" si="0"/>
        <v>45151</v>
      </c>
      <c r="C6" s="9" t="s">
        <v>4</v>
      </c>
      <c r="D6" s="10">
        <f t="shared" si="1"/>
        <v>45164</v>
      </c>
      <c r="E6" s="11">
        <f t="shared" si="3"/>
        <v>1</v>
      </c>
      <c r="F6" s="12">
        <f t="shared" si="2"/>
        <v>5</v>
      </c>
      <c r="G6" s="12">
        <v>24</v>
      </c>
    </row>
    <row r="7" spans="1:12" x14ac:dyDescent="0.2">
      <c r="B7" s="16">
        <f t="shared" si="0"/>
        <v>45165</v>
      </c>
      <c r="C7" s="17" t="s">
        <v>4</v>
      </c>
      <c r="D7" s="18">
        <f t="shared" si="1"/>
        <v>45178</v>
      </c>
      <c r="E7" s="19">
        <f t="shared" si="3"/>
        <v>1</v>
      </c>
      <c r="F7" s="20">
        <f t="shared" si="2"/>
        <v>6</v>
      </c>
      <c r="G7" s="20">
        <v>23</v>
      </c>
    </row>
    <row r="8" spans="1:12" x14ac:dyDescent="0.2">
      <c r="B8" s="8">
        <f t="shared" si="0"/>
        <v>45179</v>
      </c>
      <c r="C8" s="9" t="s">
        <v>4</v>
      </c>
      <c r="D8" s="10">
        <f t="shared" si="1"/>
        <v>45192</v>
      </c>
      <c r="E8" s="11">
        <f t="shared" si="3"/>
        <v>1</v>
      </c>
      <c r="F8" s="12">
        <f t="shared" si="2"/>
        <v>7</v>
      </c>
      <c r="G8" s="12">
        <v>22</v>
      </c>
    </row>
    <row r="9" spans="1:12" x14ac:dyDescent="0.2">
      <c r="B9" s="16">
        <f t="shared" si="0"/>
        <v>45193</v>
      </c>
      <c r="C9" s="17" t="s">
        <v>4</v>
      </c>
      <c r="D9" s="18">
        <f t="shared" si="1"/>
        <v>45206</v>
      </c>
      <c r="E9" s="19">
        <f t="shared" si="3"/>
        <v>1</v>
      </c>
      <c r="F9" s="20">
        <f t="shared" si="2"/>
        <v>8</v>
      </c>
      <c r="G9" s="20">
        <v>21</v>
      </c>
    </row>
    <row r="10" spans="1:12" x14ac:dyDescent="0.2">
      <c r="B10" s="8">
        <f t="shared" si="0"/>
        <v>45207</v>
      </c>
      <c r="C10" s="9" t="s">
        <v>4</v>
      </c>
      <c r="D10" s="10">
        <f t="shared" si="1"/>
        <v>45220</v>
      </c>
      <c r="E10" s="11">
        <f t="shared" si="3"/>
        <v>1</v>
      </c>
      <c r="F10" s="12">
        <f t="shared" si="2"/>
        <v>9</v>
      </c>
      <c r="G10" s="12">
        <v>20</v>
      </c>
    </row>
    <row r="11" spans="1:12" x14ac:dyDescent="0.2">
      <c r="B11" s="16">
        <f t="shared" si="0"/>
        <v>45221</v>
      </c>
      <c r="C11" s="17" t="s">
        <v>4</v>
      </c>
      <c r="D11" s="18">
        <f t="shared" si="1"/>
        <v>45234</v>
      </c>
      <c r="E11" s="19">
        <f t="shared" si="3"/>
        <v>1</v>
      </c>
      <c r="F11" s="20">
        <f t="shared" si="2"/>
        <v>10</v>
      </c>
      <c r="G11" s="20">
        <v>19</v>
      </c>
    </row>
    <row r="12" spans="1:12" x14ac:dyDescent="0.2">
      <c r="B12" s="8">
        <f t="shared" si="0"/>
        <v>45235</v>
      </c>
      <c r="C12" s="9" t="s">
        <v>4</v>
      </c>
      <c r="D12" s="10">
        <f t="shared" si="1"/>
        <v>45248</v>
      </c>
      <c r="E12" s="11">
        <f t="shared" si="3"/>
        <v>1</v>
      </c>
      <c r="F12" s="12">
        <f t="shared" si="2"/>
        <v>11</v>
      </c>
      <c r="G12" s="12">
        <v>18</v>
      </c>
    </row>
    <row r="13" spans="1:12" x14ac:dyDescent="0.2">
      <c r="B13" s="16">
        <f t="shared" si="0"/>
        <v>45249</v>
      </c>
      <c r="C13" s="17" t="s">
        <v>4</v>
      </c>
      <c r="D13" s="18">
        <f t="shared" si="1"/>
        <v>45262</v>
      </c>
      <c r="E13" s="19">
        <f t="shared" si="3"/>
        <v>1</v>
      </c>
      <c r="F13" s="20">
        <f t="shared" si="2"/>
        <v>12</v>
      </c>
      <c r="G13" s="20">
        <v>17</v>
      </c>
    </row>
    <row r="14" spans="1:12" x14ac:dyDescent="0.2">
      <c r="B14" s="8">
        <f t="shared" si="0"/>
        <v>45263</v>
      </c>
      <c r="C14" s="9" t="s">
        <v>4</v>
      </c>
      <c r="D14" s="10">
        <f t="shared" si="1"/>
        <v>45276</v>
      </c>
      <c r="E14" s="11">
        <f t="shared" si="3"/>
        <v>1</v>
      </c>
      <c r="F14" s="12">
        <f t="shared" si="2"/>
        <v>13</v>
      </c>
      <c r="G14" s="12">
        <v>16</v>
      </c>
      <c r="H14" s="30"/>
      <c r="I14" s="30"/>
      <c r="J14" s="30"/>
      <c r="K14" s="30"/>
      <c r="L14" s="30"/>
    </row>
    <row r="15" spans="1:12" x14ac:dyDescent="0.2">
      <c r="A15" s="21"/>
      <c r="B15" s="16">
        <f>1+D14</f>
        <v>45277</v>
      </c>
      <c r="C15" s="17" t="s">
        <v>4</v>
      </c>
      <c r="D15" s="18">
        <f>+B15+13</f>
        <v>45290</v>
      </c>
      <c r="E15" s="19">
        <f t="shared" si="3"/>
        <v>1</v>
      </c>
      <c r="F15" s="20">
        <f t="shared" si="2"/>
        <v>14</v>
      </c>
      <c r="G15" s="20">
        <v>15</v>
      </c>
      <c r="H15" s="21"/>
      <c r="I15" s="13"/>
      <c r="J15" s="9"/>
      <c r="K15" s="15"/>
    </row>
    <row r="16" spans="1:12" x14ac:dyDescent="0.2">
      <c r="B16" s="8">
        <f>1+D15</f>
        <v>45291</v>
      </c>
      <c r="C16" s="9" t="s">
        <v>4</v>
      </c>
      <c r="D16" s="10">
        <f t="shared" si="1"/>
        <v>45304</v>
      </c>
      <c r="E16" s="11">
        <f t="shared" si="3"/>
        <v>1</v>
      </c>
      <c r="F16" s="12">
        <f t="shared" si="2"/>
        <v>15</v>
      </c>
      <c r="G16" s="12">
        <v>14</v>
      </c>
      <c r="I16" s="13"/>
      <c r="J16" s="9"/>
      <c r="K16" s="15"/>
    </row>
    <row r="17" spans="2:12" x14ac:dyDescent="0.2">
      <c r="B17" s="16">
        <f t="shared" si="0"/>
        <v>45305</v>
      </c>
      <c r="C17" s="17" t="s">
        <v>4</v>
      </c>
      <c r="D17" s="18">
        <f t="shared" si="1"/>
        <v>45318</v>
      </c>
      <c r="E17" s="19">
        <f t="shared" si="3"/>
        <v>1</v>
      </c>
      <c r="F17" s="20">
        <f t="shared" si="2"/>
        <v>16</v>
      </c>
      <c r="G17" s="20">
        <v>13</v>
      </c>
      <c r="H17" s="29"/>
      <c r="I17" s="29"/>
      <c r="J17" s="29"/>
      <c r="K17" s="29"/>
      <c r="L17" s="29"/>
    </row>
    <row r="18" spans="2:12" x14ac:dyDescent="0.2">
      <c r="B18" s="8">
        <f t="shared" si="0"/>
        <v>45319</v>
      </c>
      <c r="C18" s="9" t="s">
        <v>4</v>
      </c>
      <c r="D18" s="10">
        <f t="shared" si="1"/>
        <v>45332</v>
      </c>
      <c r="E18" s="11">
        <f t="shared" si="3"/>
        <v>1</v>
      </c>
      <c r="F18" s="12">
        <f t="shared" si="2"/>
        <v>17</v>
      </c>
      <c r="G18" s="12">
        <v>12</v>
      </c>
    </row>
    <row r="19" spans="2:12" x14ac:dyDescent="0.2">
      <c r="B19" s="16">
        <f t="shared" si="0"/>
        <v>45333</v>
      </c>
      <c r="C19" s="17" t="s">
        <v>4</v>
      </c>
      <c r="D19" s="18">
        <f>+B19+13</f>
        <v>45346</v>
      </c>
      <c r="E19" s="19">
        <f>+ROUND((D19+1-B19-4)/10,6)</f>
        <v>1</v>
      </c>
      <c r="F19" s="20">
        <f t="shared" si="2"/>
        <v>18</v>
      </c>
      <c r="G19" s="20">
        <v>11</v>
      </c>
    </row>
    <row r="20" spans="2:12" x14ac:dyDescent="0.2">
      <c r="B20" s="8">
        <f t="shared" si="0"/>
        <v>45347</v>
      </c>
      <c r="C20" s="9" t="s">
        <v>4</v>
      </c>
      <c r="D20" s="10">
        <f t="shared" si="1"/>
        <v>45360</v>
      </c>
      <c r="E20" s="11">
        <f t="shared" si="3"/>
        <v>1</v>
      </c>
      <c r="F20" s="12">
        <f t="shared" si="2"/>
        <v>19</v>
      </c>
      <c r="G20" s="12">
        <v>10</v>
      </c>
    </row>
    <row r="21" spans="2:12" x14ac:dyDescent="0.2">
      <c r="B21" s="16">
        <f t="shared" si="0"/>
        <v>45361</v>
      </c>
      <c r="C21" s="17" t="s">
        <v>4</v>
      </c>
      <c r="D21" s="18">
        <f t="shared" si="1"/>
        <v>45374</v>
      </c>
      <c r="E21" s="19">
        <f t="shared" si="3"/>
        <v>1</v>
      </c>
      <c r="F21" s="20">
        <f t="shared" si="2"/>
        <v>20</v>
      </c>
      <c r="G21" s="20">
        <v>9</v>
      </c>
    </row>
    <row r="22" spans="2:12" x14ac:dyDescent="0.2">
      <c r="B22" s="8">
        <f t="shared" si="0"/>
        <v>45375</v>
      </c>
      <c r="C22" s="9" t="s">
        <v>4</v>
      </c>
      <c r="D22" s="10">
        <f t="shared" si="1"/>
        <v>45388</v>
      </c>
      <c r="E22" s="11">
        <f t="shared" si="3"/>
        <v>1</v>
      </c>
      <c r="F22" s="12">
        <f t="shared" si="2"/>
        <v>21</v>
      </c>
      <c r="G22" s="12">
        <v>8</v>
      </c>
    </row>
    <row r="23" spans="2:12" x14ac:dyDescent="0.2">
      <c r="B23" s="16">
        <f t="shared" si="0"/>
        <v>45389</v>
      </c>
      <c r="C23" s="17" t="s">
        <v>4</v>
      </c>
      <c r="D23" s="18">
        <f t="shared" si="1"/>
        <v>45402</v>
      </c>
      <c r="E23" s="19">
        <f t="shared" si="3"/>
        <v>1</v>
      </c>
      <c r="F23" s="20">
        <f t="shared" si="2"/>
        <v>22</v>
      </c>
      <c r="G23" s="20">
        <v>7</v>
      </c>
    </row>
    <row r="24" spans="2:12" x14ac:dyDescent="0.2">
      <c r="B24" s="8">
        <f t="shared" si="0"/>
        <v>45403</v>
      </c>
      <c r="C24" s="9" t="s">
        <v>4</v>
      </c>
      <c r="D24" s="10">
        <f t="shared" si="1"/>
        <v>45416</v>
      </c>
      <c r="E24" s="11">
        <f t="shared" si="3"/>
        <v>1</v>
      </c>
      <c r="F24" s="12">
        <f t="shared" si="2"/>
        <v>23</v>
      </c>
      <c r="G24" s="12">
        <v>6</v>
      </c>
    </row>
    <row r="25" spans="2:12" x14ac:dyDescent="0.2">
      <c r="B25" s="16">
        <f t="shared" si="0"/>
        <v>45417</v>
      </c>
      <c r="C25" s="17" t="s">
        <v>4</v>
      </c>
      <c r="D25" s="18">
        <f t="shared" si="1"/>
        <v>45430</v>
      </c>
      <c r="E25" s="19">
        <f>+ROUND((D25+1-B25-4)/10,6)</f>
        <v>1</v>
      </c>
      <c r="F25" s="20">
        <f t="shared" si="2"/>
        <v>24</v>
      </c>
      <c r="G25" s="20">
        <v>5</v>
      </c>
    </row>
    <row r="26" spans="2:12" x14ac:dyDescent="0.2">
      <c r="B26" s="8">
        <f t="shared" si="0"/>
        <v>45431</v>
      </c>
      <c r="C26" s="9" t="s">
        <v>4</v>
      </c>
      <c r="D26" s="10">
        <f t="shared" si="1"/>
        <v>45444</v>
      </c>
      <c r="E26" s="11">
        <f>+ROUND((D26+1-B26-4)/10,6)</f>
        <v>1</v>
      </c>
      <c r="F26" s="12">
        <f t="shared" si="2"/>
        <v>25</v>
      </c>
      <c r="G26" s="12">
        <v>4</v>
      </c>
    </row>
    <row r="27" spans="2:12" x14ac:dyDescent="0.2">
      <c r="B27" s="16">
        <f t="shared" si="0"/>
        <v>45445</v>
      </c>
      <c r="C27" s="17" t="s">
        <v>4</v>
      </c>
      <c r="D27" s="18">
        <f t="shared" si="1"/>
        <v>45458</v>
      </c>
      <c r="E27" s="19">
        <f>+ROUND((D27+1-B27-4)/10,6)</f>
        <v>1</v>
      </c>
      <c r="F27" s="20">
        <f t="shared" si="2"/>
        <v>26</v>
      </c>
      <c r="G27" s="20">
        <v>3</v>
      </c>
      <c r="H27" s="12"/>
    </row>
    <row r="28" spans="2:12" x14ac:dyDescent="0.2">
      <c r="B28" s="8">
        <f>1+D27</f>
        <v>45459</v>
      </c>
      <c r="C28" s="9" t="s">
        <v>4</v>
      </c>
      <c r="D28" s="10">
        <f t="shared" si="1"/>
        <v>45472</v>
      </c>
      <c r="E28" s="11">
        <f>+ROUND((D28+1-B28-4)/10,6)</f>
        <v>1</v>
      </c>
      <c r="F28" s="12">
        <f t="shared" si="2"/>
        <v>27</v>
      </c>
      <c r="G28" s="12">
        <v>2</v>
      </c>
      <c r="I28" s="13"/>
    </row>
    <row r="29" spans="2:12" x14ac:dyDescent="0.2">
      <c r="B29" s="16">
        <f>1+D28</f>
        <v>45473</v>
      </c>
      <c r="C29" s="17" t="s">
        <v>4</v>
      </c>
      <c r="D29" s="32">
        <v>45473</v>
      </c>
      <c r="E29" s="31">
        <f>+ROUND((D29-B29)/10,6)</f>
        <v>0</v>
      </c>
      <c r="F29" s="20">
        <f t="shared" si="2"/>
        <v>28</v>
      </c>
      <c r="G29" s="20">
        <v>1</v>
      </c>
    </row>
    <row r="30" spans="2:12" ht="13.5" thickBot="1" x14ac:dyDescent="0.25">
      <c r="E30" s="24">
        <f>SUM(E2:E29)</f>
        <v>26</v>
      </c>
      <c r="I30" s="13"/>
    </row>
    <row r="31" spans="2:12" ht="13.5" thickTop="1" x14ac:dyDescent="0.2">
      <c r="E31" s="11"/>
    </row>
    <row r="32" spans="2:12" x14ac:dyDescent="0.2">
      <c r="B32" s="13"/>
      <c r="C32" s="25"/>
      <c r="D32" s="15"/>
      <c r="E32" s="11"/>
    </row>
    <row r="33" spans="1:13" x14ac:dyDescent="0.2">
      <c r="A33" s="26" t="s">
        <v>6</v>
      </c>
      <c r="B33" s="13"/>
      <c r="C33" s="25"/>
      <c r="D33" s="15"/>
      <c r="E33" s="11"/>
    </row>
    <row r="34" spans="1:13" x14ac:dyDescent="0.2">
      <c r="B34" s="13">
        <f>+B2</f>
        <v>45108</v>
      </c>
      <c r="C34" s="27" t="s">
        <v>4</v>
      </c>
      <c r="D34" s="15">
        <v>45291</v>
      </c>
      <c r="E34" s="11">
        <f>13+0.1</f>
        <v>13.1</v>
      </c>
      <c r="I34" s="28"/>
    </row>
    <row r="35" spans="1:13" x14ac:dyDescent="0.2">
      <c r="B35" s="13">
        <f>+D34+1</f>
        <v>45292</v>
      </c>
      <c r="C35" s="27" t="s">
        <v>4</v>
      </c>
      <c r="D35" s="15">
        <f>+D28+1</f>
        <v>45473</v>
      </c>
      <c r="E35" s="11">
        <f>13.1</f>
        <v>13.1</v>
      </c>
      <c r="I35" s="28"/>
    </row>
    <row r="36" spans="1:13" ht="13.5" thickBot="1" x14ac:dyDescent="0.25">
      <c r="B36" s="13"/>
      <c r="C36" s="25"/>
      <c r="D36" s="15"/>
      <c r="E36" s="24">
        <f>SUM(E34:E35)</f>
        <v>26.2</v>
      </c>
      <c r="I36" s="28"/>
      <c r="M36" t="s">
        <v>8</v>
      </c>
    </row>
    <row r="37" spans="1:13" ht="13.5" thickTop="1" x14ac:dyDescent="0.2">
      <c r="A37" s="26" t="s">
        <v>7</v>
      </c>
      <c r="B37" s="13"/>
      <c r="C37" s="25"/>
      <c r="D37" s="15"/>
      <c r="E37" s="11"/>
      <c r="I37" s="28"/>
    </row>
    <row r="38" spans="1:13" x14ac:dyDescent="0.2">
      <c r="B38" s="13">
        <f>+B34</f>
        <v>45108</v>
      </c>
      <c r="C38" s="27" t="s">
        <v>4</v>
      </c>
      <c r="D38" s="15">
        <f>B38+30</f>
        <v>45138</v>
      </c>
      <c r="E38" s="11">
        <f>21/10</f>
        <v>2.1</v>
      </c>
      <c r="H38" s="9"/>
      <c r="I38" s="13">
        <f>+B38</f>
        <v>45108</v>
      </c>
      <c r="J38" s="9" t="s">
        <v>4</v>
      </c>
      <c r="K38" s="15">
        <f>+D49</f>
        <v>45473</v>
      </c>
      <c r="L38" s="11">
        <f>+(22+23+20+21+21+23+21+22+22+21+23+21)/10</f>
        <v>26</v>
      </c>
    </row>
    <row r="39" spans="1:13" x14ac:dyDescent="0.2">
      <c r="B39" s="13">
        <f t="shared" ref="B39:B49" si="4">+B38</f>
        <v>45108</v>
      </c>
      <c r="C39" s="27" t="s">
        <v>4</v>
      </c>
      <c r="D39" s="15">
        <f>+B39+61</f>
        <v>45169</v>
      </c>
      <c r="E39" s="11">
        <f>(23+21)/10</f>
        <v>4.4000000000000004</v>
      </c>
      <c r="H39" s="9"/>
      <c r="I39" s="13">
        <f>+I38+31</f>
        <v>45139</v>
      </c>
      <c r="J39" s="9" t="s">
        <v>4</v>
      </c>
      <c r="K39" s="15">
        <f t="shared" ref="K39:K49" si="5">+K38</f>
        <v>45473</v>
      </c>
      <c r="L39" s="11">
        <f>+(22+23+20+21+21+23+21+22+22+21+23)/10</f>
        <v>23.9</v>
      </c>
    </row>
    <row r="40" spans="1:13" x14ac:dyDescent="0.2">
      <c r="B40" s="13">
        <f t="shared" si="4"/>
        <v>45108</v>
      </c>
      <c r="C40" s="27" t="s">
        <v>4</v>
      </c>
      <c r="D40" s="15">
        <f>+B40+91</f>
        <v>45199</v>
      </c>
      <c r="E40" s="11">
        <f>(23+21+21)/10</f>
        <v>6.5</v>
      </c>
      <c r="H40" s="9"/>
      <c r="I40" s="13">
        <f>+I39+31</f>
        <v>45170</v>
      </c>
      <c r="J40" s="9" t="s">
        <v>4</v>
      </c>
      <c r="K40" s="15">
        <f t="shared" si="5"/>
        <v>45473</v>
      </c>
      <c r="L40" s="11">
        <f>+(22+23+20+21+21+23+21+22+22+21)/10</f>
        <v>21.6</v>
      </c>
    </row>
    <row r="41" spans="1:13" x14ac:dyDescent="0.2">
      <c r="B41" s="13">
        <f t="shared" si="4"/>
        <v>45108</v>
      </c>
      <c r="C41" s="27" t="s">
        <v>4</v>
      </c>
      <c r="D41" s="15">
        <f>+B41+122</f>
        <v>45230</v>
      </c>
      <c r="E41" s="11">
        <f>(23+21+22+21)/10</f>
        <v>8.6999999999999993</v>
      </c>
      <c r="H41" s="9"/>
      <c r="I41" s="13">
        <f>+I40+30</f>
        <v>45200</v>
      </c>
      <c r="J41" s="9" t="s">
        <v>4</v>
      </c>
      <c r="K41" s="15">
        <f t="shared" si="5"/>
        <v>45473</v>
      </c>
      <c r="L41" s="11">
        <f>+(22+23+20+21+21+23+21+22+22)/10</f>
        <v>19.5</v>
      </c>
    </row>
    <row r="42" spans="1:13" x14ac:dyDescent="0.2">
      <c r="B42" s="13">
        <f t="shared" si="4"/>
        <v>45108</v>
      </c>
      <c r="C42" s="27" t="s">
        <v>4</v>
      </c>
      <c r="D42" s="15">
        <f>+B42+152</f>
        <v>45260</v>
      </c>
      <c r="E42" s="11">
        <f>(23+21+22+21+22)/10</f>
        <v>10.9</v>
      </c>
      <c r="H42" s="9"/>
      <c r="I42" s="13">
        <f>+I41+31</f>
        <v>45231</v>
      </c>
      <c r="J42" s="9" t="s">
        <v>4</v>
      </c>
      <c r="K42" s="15">
        <f t="shared" si="5"/>
        <v>45473</v>
      </c>
      <c r="L42" s="11">
        <f>+(22+23+20+21+21+23+21+22)/10</f>
        <v>17.3</v>
      </c>
    </row>
    <row r="43" spans="1:13" x14ac:dyDescent="0.2">
      <c r="B43" s="13">
        <f t="shared" si="4"/>
        <v>45108</v>
      </c>
      <c r="C43" s="27" t="s">
        <v>4</v>
      </c>
      <c r="D43" s="15">
        <f>+B43+183</f>
        <v>45291</v>
      </c>
      <c r="E43" s="11">
        <f>(23+21+22+21+22+21)/10</f>
        <v>13</v>
      </c>
      <c r="H43" s="9"/>
      <c r="I43" s="13">
        <f>+I42+30</f>
        <v>45261</v>
      </c>
      <c r="J43" s="9" t="s">
        <v>4</v>
      </c>
      <c r="K43" s="15">
        <f t="shared" si="5"/>
        <v>45473</v>
      </c>
      <c r="L43" s="11">
        <f>+(22+23+20+21+21+23+21)/10</f>
        <v>15.1</v>
      </c>
    </row>
    <row r="44" spans="1:13" x14ac:dyDescent="0.2">
      <c r="B44" s="13">
        <f t="shared" si="4"/>
        <v>45108</v>
      </c>
      <c r="C44" s="27" t="s">
        <v>4</v>
      </c>
      <c r="D44" s="15">
        <f>+B44+214</f>
        <v>45322</v>
      </c>
      <c r="E44" s="11">
        <f>(23+21+22+21+22+22+22)/10</f>
        <v>15.3</v>
      </c>
      <c r="I44" s="13">
        <f>+I43+31</f>
        <v>45292</v>
      </c>
      <c r="J44" s="9" t="s">
        <v>4</v>
      </c>
      <c r="K44" s="15">
        <f t="shared" si="5"/>
        <v>45473</v>
      </c>
      <c r="L44" s="11">
        <f>+(22+23+20+21+21+23)/10</f>
        <v>13</v>
      </c>
    </row>
    <row r="45" spans="1:13" x14ac:dyDescent="0.2">
      <c r="B45" s="13">
        <f t="shared" si="4"/>
        <v>45108</v>
      </c>
      <c r="C45" s="27" t="s">
        <v>4</v>
      </c>
      <c r="D45" s="15">
        <f>+B45+243</f>
        <v>45351</v>
      </c>
      <c r="E45" s="11">
        <f>(23+21+22+21+22+22+23+20)/10</f>
        <v>17.399999999999999</v>
      </c>
      <c r="I45" s="13">
        <f>+I44+31</f>
        <v>45323</v>
      </c>
      <c r="J45" s="9" t="s">
        <v>4</v>
      </c>
      <c r="K45" s="15">
        <f t="shared" si="5"/>
        <v>45473</v>
      </c>
      <c r="L45" s="11">
        <f>+(22+23+20+21+21)/10</f>
        <v>10.7</v>
      </c>
    </row>
    <row r="46" spans="1:13" x14ac:dyDescent="0.2">
      <c r="B46" s="13">
        <f t="shared" si="4"/>
        <v>45108</v>
      </c>
      <c r="C46" s="27" t="s">
        <v>4</v>
      </c>
      <c r="D46" s="15">
        <f>+B46+274</f>
        <v>45382</v>
      </c>
      <c r="E46" s="11">
        <f>(23+21+22+21+22+22+22+20+22)/10</f>
        <v>19.5</v>
      </c>
      <c r="I46" s="13">
        <f>+I45+29</f>
        <v>45352</v>
      </c>
      <c r="J46" s="9" t="s">
        <v>4</v>
      </c>
      <c r="K46" s="15">
        <f t="shared" si="5"/>
        <v>45473</v>
      </c>
      <c r="L46" s="11">
        <f>+(22+23+20+21)/10</f>
        <v>8.6</v>
      </c>
    </row>
    <row r="47" spans="1:13" x14ac:dyDescent="0.2">
      <c r="B47" s="13">
        <f t="shared" si="4"/>
        <v>45108</v>
      </c>
      <c r="C47" s="27" t="s">
        <v>4</v>
      </c>
      <c r="D47" s="15">
        <f>+B47+304</f>
        <v>45412</v>
      </c>
      <c r="E47" s="11">
        <f>(23+21+22+21+22+22+22+20+23+21)/10</f>
        <v>21.7</v>
      </c>
      <c r="I47" s="13">
        <f>+I46+31</f>
        <v>45383</v>
      </c>
      <c r="J47" s="9" t="s">
        <v>4</v>
      </c>
      <c r="K47" s="15">
        <f t="shared" si="5"/>
        <v>45473</v>
      </c>
      <c r="L47" s="11">
        <f>+(22+23+20)/10</f>
        <v>6.5</v>
      </c>
    </row>
    <row r="48" spans="1:13" x14ac:dyDescent="0.2">
      <c r="B48" s="13">
        <f t="shared" si="4"/>
        <v>45108</v>
      </c>
      <c r="C48" s="27" t="s">
        <v>4</v>
      </c>
      <c r="D48" s="15">
        <f>+B48+335</f>
        <v>45443</v>
      </c>
      <c r="E48" s="11">
        <f>(23+21+22+21+22+22+22+20+23+21+23)/10</f>
        <v>24</v>
      </c>
      <c r="I48" s="13">
        <f>+I47+30</f>
        <v>45413</v>
      </c>
      <c r="J48" s="9" t="s">
        <v>4</v>
      </c>
      <c r="K48" s="15">
        <f t="shared" si="5"/>
        <v>45473</v>
      </c>
      <c r="L48" s="11">
        <f>+(20+23)/10</f>
        <v>4.3</v>
      </c>
    </row>
    <row r="49" spans="2:13" x14ac:dyDescent="0.2">
      <c r="B49" s="13">
        <f t="shared" si="4"/>
        <v>45108</v>
      </c>
      <c r="C49" s="27" t="s">
        <v>4</v>
      </c>
      <c r="D49" s="15">
        <f>+B49+365</f>
        <v>45473</v>
      </c>
      <c r="E49" s="11">
        <f>(23+21+22+21+22+22+22+20+23+20+23+21)/10</f>
        <v>26</v>
      </c>
      <c r="I49" s="13">
        <f>+I48+31</f>
        <v>45444</v>
      </c>
      <c r="J49" s="9" t="s">
        <v>4</v>
      </c>
      <c r="K49" s="15">
        <f t="shared" si="5"/>
        <v>45473</v>
      </c>
      <c r="L49" s="11">
        <v>2</v>
      </c>
    </row>
    <row r="50" spans="2:13" x14ac:dyDescent="0.2">
      <c r="B50" s="13"/>
      <c r="C50" s="27"/>
      <c r="D50" s="15"/>
      <c r="E50" s="11"/>
      <c r="M50" s="11"/>
    </row>
    <row r="51" spans="2:13" x14ac:dyDescent="0.2">
      <c r="M51" s="11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06B0-5814-45A3-9D17-CCC98D1ECC20}">
  <dimension ref="A1:M50"/>
  <sheetViews>
    <sheetView topLeftCell="A23" workbookViewId="0">
      <selection activeCell="D28" sqref="D28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8554687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2.140625" customWidth="1"/>
    <col min="11" max="11" width="10.85546875" bestFit="1" customWidth="1"/>
    <col min="12" max="12" width="10" bestFit="1" customWidth="1"/>
    <col min="13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44743</v>
      </c>
      <c r="C2" s="9" t="s">
        <v>4</v>
      </c>
      <c r="D2" s="10">
        <f>+B2+1</f>
        <v>44744</v>
      </c>
      <c r="E2" s="11">
        <f>+ROUND((D2+1-B2-1)/10,6)</f>
        <v>0.1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7" si="0">1+D2</f>
        <v>44745</v>
      </c>
      <c r="C3" s="17" t="s">
        <v>4</v>
      </c>
      <c r="D3" s="18">
        <f t="shared" ref="D3:D27" si="1">+B3+13</f>
        <v>44758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44759</v>
      </c>
      <c r="C4" s="9" t="s">
        <v>4</v>
      </c>
      <c r="D4" s="10">
        <f t="shared" si="1"/>
        <v>44772</v>
      </c>
      <c r="E4" s="11">
        <f t="shared" ref="E4:E24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44773</v>
      </c>
      <c r="C5" s="17" t="s">
        <v>4</v>
      </c>
      <c r="D5" s="18">
        <f t="shared" si="1"/>
        <v>44786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44787</v>
      </c>
      <c r="C6" s="9" t="s">
        <v>4</v>
      </c>
      <c r="D6" s="10">
        <f t="shared" si="1"/>
        <v>44800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44801</v>
      </c>
      <c r="C7" s="17" t="s">
        <v>4</v>
      </c>
      <c r="D7" s="18">
        <f t="shared" si="1"/>
        <v>44814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44815</v>
      </c>
      <c r="C8" s="9" t="s">
        <v>4</v>
      </c>
      <c r="D8" s="10">
        <f t="shared" si="1"/>
        <v>44828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44829</v>
      </c>
      <c r="C9" s="17" t="s">
        <v>4</v>
      </c>
      <c r="D9" s="18">
        <f t="shared" si="1"/>
        <v>44842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44843</v>
      </c>
      <c r="C10" s="9" t="s">
        <v>4</v>
      </c>
      <c r="D10" s="10">
        <f t="shared" si="1"/>
        <v>44856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44857</v>
      </c>
      <c r="C11" s="17" t="s">
        <v>4</v>
      </c>
      <c r="D11" s="18">
        <f t="shared" si="1"/>
        <v>44870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44871</v>
      </c>
      <c r="C12" s="9" t="s">
        <v>4</v>
      </c>
      <c r="D12" s="10">
        <f t="shared" si="1"/>
        <v>44884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44885</v>
      </c>
      <c r="C13" s="17" t="s">
        <v>4</v>
      </c>
      <c r="D13" s="18">
        <f t="shared" si="1"/>
        <v>44898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44899</v>
      </c>
      <c r="C14" s="9" t="s">
        <v>4</v>
      </c>
      <c r="D14" s="10">
        <f t="shared" si="1"/>
        <v>44912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/>
      <c r="B15" s="16">
        <f t="shared" si="0"/>
        <v>44913</v>
      </c>
      <c r="C15" s="17" t="s">
        <v>4</v>
      </c>
      <c r="D15" s="18">
        <f>+B15+13</f>
        <v>44926</v>
      </c>
      <c r="E15" s="19">
        <f t="shared" si="3"/>
        <v>1</v>
      </c>
      <c r="F15" s="20">
        <f t="shared" si="2"/>
        <v>14</v>
      </c>
      <c r="G15" s="20">
        <v>14</v>
      </c>
      <c r="H15" s="21"/>
      <c r="I15" s="13"/>
      <c r="J15" s="9"/>
      <c r="K15" s="15"/>
    </row>
    <row r="16" spans="1:12" x14ac:dyDescent="0.2">
      <c r="B16" s="8">
        <f t="shared" si="0"/>
        <v>44927</v>
      </c>
      <c r="C16" s="9" t="s">
        <v>4</v>
      </c>
      <c r="D16" s="10">
        <f t="shared" si="1"/>
        <v>44940</v>
      </c>
      <c r="E16" s="11">
        <f t="shared" si="3"/>
        <v>1</v>
      </c>
      <c r="F16" s="12">
        <f t="shared" si="2"/>
        <v>15</v>
      </c>
      <c r="G16" s="12">
        <v>13</v>
      </c>
      <c r="I16" s="13"/>
      <c r="J16" s="9"/>
      <c r="K16" s="15"/>
    </row>
    <row r="17" spans="1:12" x14ac:dyDescent="0.2">
      <c r="B17" s="16">
        <f t="shared" si="0"/>
        <v>44941</v>
      </c>
      <c r="C17" s="17" t="s">
        <v>4</v>
      </c>
      <c r="D17" s="18">
        <f t="shared" si="1"/>
        <v>44954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44955</v>
      </c>
      <c r="C18" s="9" t="s">
        <v>4</v>
      </c>
      <c r="D18" s="10">
        <f t="shared" si="1"/>
        <v>44968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44969</v>
      </c>
      <c r="C19" s="17" t="s">
        <v>4</v>
      </c>
      <c r="D19" s="18">
        <f>+B19+13</f>
        <v>44982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44983</v>
      </c>
      <c r="C20" s="9" t="s">
        <v>4</v>
      </c>
      <c r="D20" s="10">
        <f t="shared" si="1"/>
        <v>44996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44997</v>
      </c>
      <c r="C21" s="17" t="s">
        <v>4</v>
      </c>
      <c r="D21" s="18">
        <f t="shared" si="1"/>
        <v>45010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45011</v>
      </c>
      <c r="C22" s="9" t="s">
        <v>4</v>
      </c>
      <c r="D22" s="10">
        <f t="shared" si="1"/>
        <v>45024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45025</v>
      </c>
      <c r="C23" s="17" t="s">
        <v>4</v>
      </c>
      <c r="D23" s="18">
        <f t="shared" si="1"/>
        <v>45038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45039</v>
      </c>
      <c r="C24" s="9" t="s">
        <v>4</v>
      </c>
      <c r="D24" s="10">
        <f t="shared" si="1"/>
        <v>45052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45053</v>
      </c>
      <c r="C25" s="17" t="s">
        <v>4</v>
      </c>
      <c r="D25" s="18">
        <f t="shared" si="1"/>
        <v>45066</v>
      </c>
      <c r="E25" s="19">
        <f>+ROUND((D25+1-B25-4)/10,6)</f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45067</v>
      </c>
      <c r="C26" s="9" t="s">
        <v>4</v>
      </c>
      <c r="D26" s="10">
        <f t="shared" si="1"/>
        <v>45080</v>
      </c>
      <c r="E26" s="11">
        <f>+ROUND((D26+1-B26-4)/10,6)</f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45081</v>
      </c>
      <c r="C27" s="17" t="s">
        <v>4</v>
      </c>
      <c r="D27" s="18">
        <f t="shared" si="1"/>
        <v>45094</v>
      </c>
      <c r="E27" s="19">
        <f>+ROUND((D27+1-B27-4)/10,6)</f>
        <v>1</v>
      </c>
      <c r="F27" s="20">
        <f t="shared" si="2"/>
        <v>26</v>
      </c>
      <c r="G27" s="20">
        <v>2</v>
      </c>
    </row>
    <row r="28" spans="1:12" x14ac:dyDescent="0.2">
      <c r="B28" s="8">
        <f>1+D27</f>
        <v>45095</v>
      </c>
      <c r="C28" s="9" t="s">
        <v>4</v>
      </c>
      <c r="D28" s="10">
        <v>45107</v>
      </c>
      <c r="E28" s="11">
        <f>+ROUND((D28+1-B28-3)/10,6)</f>
        <v>1</v>
      </c>
      <c r="F28" s="12">
        <f t="shared" si="2"/>
        <v>27</v>
      </c>
      <c r="G28" s="12">
        <v>1</v>
      </c>
      <c r="I28" s="13"/>
    </row>
    <row r="29" spans="1:12" ht="13.5" thickBot="1" x14ac:dyDescent="0.25">
      <c r="E29" s="24">
        <f>SUM(E2:E28)</f>
        <v>26.1</v>
      </c>
      <c r="I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44743</v>
      </c>
      <c r="C33" s="27" t="s">
        <v>4</v>
      </c>
      <c r="D33" s="15">
        <v>44926</v>
      </c>
      <c r="E33" s="11">
        <f>13+0.1</f>
        <v>13.1</v>
      </c>
      <c r="I33" s="28"/>
    </row>
    <row r="34" spans="1:13" x14ac:dyDescent="0.2">
      <c r="B34" s="13">
        <f>+D33+1</f>
        <v>44927</v>
      </c>
      <c r="C34" s="27" t="s">
        <v>4</v>
      </c>
      <c r="D34" s="15">
        <f>+D28</f>
        <v>45107</v>
      </c>
      <c r="E34" s="11">
        <f>13</f>
        <v>13</v>
      </c>
      <c r="I34" s="28"/>
    </row>
    <row r="35" spans="1:13" ht="13.5" thickBot="1" x14ac:dyDescent="0.25">
      <c r="B35" s="13"/>
      <c r="C35" s="25"/>
      <c r="D35" s="15"/>
      <c r="E35" s="24">
        <f>SUM(E33:E34)</f>
        <v>26.1</v>
      </c>
      <c r="I35" s="28"/>
      <c r="M35" t="s">
        <v>8</v>
      </c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44743</v>
      </c>
      <c r="C37" s="27" t="s">
        <v>4</v>
      </c>
      <c r="D37" s="15">
        <f>B37+30</f>
        <v>44773</v>
      </c>
      <c r="E37" s="11">
        <f>21/10</f>
        <v>2.1</v>
      </c>
      <c r="H37" s="9"/>
      <c r="I37" s="13">
        <f>+B37</f>
        <v>44743</v>
      </c>
      <c r="J37" s="9" t="s">
        <v>4</v>
      </c>
      <c r="K37" s="15">
        <f>+D48</f>
        <v>45107</v>
      </c>
      <c r="L37" s="11">
        <f>+(22+23+20+23+20+22+22+22+21+22+23+21)/10</f>
        <v>26.1</v>
      </c>
    </row>
    <row r="38" spans="1:13" x14ac:dyDescent="0.2">
      <c r="B38" s="13">
        <f t="shared" ref="B38:B48" si="4">+B37</f>
        <v>44743</v>
      </c>
      <c r="C38" s="27" t="s">
        <v>4</v>
      </c>
      <c r="D38" s="15">
        <f>+B38+61</f>
        <v>44804</v>
      </c>
      <c r="E38" s="11">
        <f>(23+21)/10</f>
        <v>4.4000000000000004</v>
      </c>
      <c r="H38" s="9"/>
      <c r="I38" s="13">
        <f>+I37+31</f>
        <v>44774</v>
      </c>
      <c r="J38" s="9" t="s">
        <v>4</v>
      </c>
      <c r="K38" s="15">
        <f t="shared" ref="K38:K48" si="5">+K37</f>
        <v>45107</v>
      </c>
      <c r="L38" s="11">
        <f>+(22+23+20+23+20+22+22+22+21+22+23)/10</f>
        <v>24</v>
      </c>
    </row>
    <row r="39" spans="1:13" x14ac:dyDescent="0.2">
      <c r="B39" s="13">
        <f t="shared" si="4"/>
        <v>44743</v>
      </c>
      <c r="C39" s="27" t="s">
        <v>4</v>
      </c>
      <c r="D39" s="15">
        <f>+B39+91</f>
        <v>44834</v>
      </c>
      <c r="E39" s="11">
        <f>(23+21+22)/10</f>
        <v>6.6</v>
      </c>
      <c r="H39" s="9"/>
      <c r="I39" s="13">
        <f>+I38+31</f>
        <v>44805</v>
      </c>
      <c r="J39" s="9" t="s">
        <v>4</v>
      </c>
      <c r="K39" s="15">
        <f t="shared" si="5"/>
        <v>45107</v>
      </c>
      <c r="L39" s="11">
        <f>+(22+23+20+23+20+22+22+22+21+22)/10</f>
        <v>21.7</v>
      </c>
    </row>
    <row r="40" spans="1:13" x14ac:dyDescent="0.2">
      <c r="B40" s="13">
        <f t="shared" si="4"/>
        <v>44743</v>
      </c>
      <c r="C40" s="27" t="s">
        <v>4</v>
      </c>
      <c r="D40" s="15">
        <f>+B40+122</f>
        <v>44865</v>
      </c>
      <c r="E40" s="11">
        <f>(23+21+22+21)/10</f>
        <v>8.6999999999999993</v>
      </c>
      <c r="H40" s="9"/>
      <c r="I40" s="13">
        <f>+I39+30</f>
        <v>44835</v>
      </c>
      <c r="J40" s="9" t="s">
        <v>4</v>
      </c>
      <c r="K40" s="15">
        <f t="shared" si="5"/>
        <v>45107</v>
      </c>
      <c r="L40" s="11">
        <f>+(22+23+20+23+20+22+22+22+21)/10</f>
        <v>19.5</v>
      </c>
    </row>
    <row r="41" spans="1:13" x14ac:dyDescent="0.2">
      <c r="B41" s="13">
        <f t="shared" si="4"/>
        <v>44743</v>
      </c>
      <c r="C41" s="27" t="s">
        <v>4</v>
      </c>
      <c r="D41" s="15">
        <f>+B41+152</f>
        <v>44895</v>
      </c>
      <c r="E41" s="11">
        <f>(23+21+22+21+22)/10</f>
        <v>10.9</v>
      </c>
      <c r="H41" s="9"/>
      <c r="I41" s="13">
        <f>+I40+31</f>
        <v>44866</v>
      </c>
      <c r="J41" s="9" t="s">
        <v>4</v>
      </c>
      <c r="K41" s="15">
        <f t="shared" si="5"/>
        <v>45107</v>
      </c>
      <c r="L41" s="11">
        <f>+(22+23+20+23+20+22+22+22)/10</f>
        <v>17.399999999999999</v>
      </c>
    </row>
    <row r="42" spans="1:13" x14ac:dyDescent="0.2">
      <c r="B42" s="13">
        <f t="shared" si="4"/>
        <v>44743</v>
      </c>
      <c r="C42" s="27" t="s">
        <v>4</v>
      </c>
      <c r="D42" s="15">
        <f>+B42+183</f>
        <v>44926</v>
      </c>
      <c r="E42" s="11">
        <f>(23+21+22+21+22+22)/10</f>
        <v>13.1</v>
      </c>
      <c r="H42" s="9"/>
      <c r="I42" s="13">
        <f>+I41+30</f>
        <v>44896</v>
      </c>
      <c r="J42" s="9" t="s">
        <v>4</v>
      </c>
      <c r="K42" s="15">
        <f t="shared" si="5"/>
        <v>45107</v>
      </c>
      <c r="L42" s="11">
        <f>+(22+23+20+23+20+22+22)/10</f>
        <v>15.2</v>
      </c>
    </row>
    <row r="43" spans="1:13" x14ac:dyDescent="0.2">
      <c r="B43" s="13">
        <f t="shared" si="4"/>
        <v>44743</v>
      </c>
      <c r="C43" s="27" t="s">
        <v>4</v>
      </c>
      <c r="D43" s="15">
        <f>+B43+214</f>
        <v>44957</v>
      </c>
      <c r="E43" s="11">
        <f>(23+21+22+21+22+22+22)/10</f>
        <v>15.3</v>
      </c>
      <c r="I43" s="13">
        <f>+I42+31</f>
        <v>44927</v>
      </c>
      <c r="J43" s="9" t="s">
        <v>4</v>
      </c>
      <c r="K43" s="15">
        <f t="shared" si="5"/>
        <v>45107</v>
      </c>
      <c r="L43" s="11">
        <f>+(22+23+20+23+20+22)/10</f>
        <v>13</v>
      </c>
    </row>
    <row r="44" spans="1:13" x14ac:dyDescent="0.2">
      <c r="B44" s="13">
        <f t="shared" si="4"/>
        <v>44743</v>
      </c>
      <c r="C44" s="27" t="s">
        <v>4</v>
      </c>
      <c r="D44" s="15">
        <f>+B44+242</f>
        <v>44985</v>
      </c>
      <c r="E44" s="11">
        <f>(23+21+22+21+22+22+22+20)/10</f>
        <v>17.3</v>
      </c>
      <c r="I44" s="13">
        <f>+I43+31</f>
        <v>44958</v>
      </c>
      <c r="J44" s="9" t="s">
        <v>4</v>
      </c>
      <c r="K44" s="15">
        <f t="shared" si="5"/>
        <v>45107</v>
      </c>
      <c r="L44" s="11">
        <f>+(22+23+20+23+20)/10</f>
        <v>10.8</v>
      </c>
    </row>
    <row r="45" spans="1:13" x14ac:dyDescent="0.2">
      <c r="B45" s="13">
        <f t="shared" si="4"/>
        <v>44743</v>
      </c>
      <c r="C45" s="27" t="s">
        <v>4</v>
      </c>
      <c r="D45" s="15">
        <f>+B45+273</f>
        <v>45016</v>
      </c>
      <c r="E45" s="11">
        <f>(23+21+22+21+22+22+22+20+23)/10</f>
        <v>19.600000000000001</v>
      </c>
      <c r="I45" s="13">
        <f>+I44+28</f>
        <v>44986</v>
      </c>
      <c r="J45" s="9" t="s">
        <v>4</v>
      </c>
      <c r="K45" s="15">
        <f t="shared" si="5"/>
        <v>45107</v>
      </c>
      <c r="L45" s="11">
        <f>+(22+23+20+23)/10</f>
        <v>8.8000000000000007</v>
      </c>
    </row>
    <row r="46" spans="1:13" x14ac:dyDescent="0.2">
      <c r="B46" s="13">
        <f t="shared" si="4"/>
        <v>44743</v>
      </c>
      <c r="C46" s="27" t="s">
        <v>4</v>
      </c>
      <c r="D46" s="15">
        <f>+B46+303</f>
        <v>45046</v>
      </c>
      <c r="E46" s="11">
        <f>(23+21+22+21+22+22+22+20+23+20)/10</f>
        <v>21.6</v>
      </c>
      <c r="I46" s="13">
        <f>+I45+31</f>
        <v>45017</v>
      </c>
      <c r="J46" s="9" t="s">
        <v>4</v>
      </c>
      <c r="K46" s="15">
        <f t="shared" si="5"/>
        <v>45107</v>
      </c>
      <c r="L46" s="11">
        <f>+(22+23+20)/10</f>
        <v>6.5</v>
      </c>
    </row>
    <row r="47" spans="1:13" x14ac:dyDescent="0.2">
      <c r="B47" s="13">
        <f t="shared" si="4"/>
        <v>44743</v>
      </c>
      <c r="C47" s="27" t="s">
        <v>4</v>
      </c>
      <c r="D47" s="15">
        <f>+B47+334</f>
        <v>45077</v>
      </c>
      <c r="E47" s="11">
        <f>(23+21+22+21+22+22+22+20+23+20+23)/10</f>
        <v>23.9</v>
      </c>
      <c r="I47" s="13">
        <f>+I46+30</f>
        <v>45047</v>
      </c>
      <c r="J47" s="9" t="s">
        <v>4</v>
      </c>
      <c r="K47" s="15">
        <f t="shared" si="5"/>
        <v>45107</v>
      </c>
      <c r="L47" s="11">
        <f>+(22+23)/10</f>
        <v>4.5</v>
      </c>
    </row>
    <row r="48" spans="1:13" x14ac:dyDescent="0.2">
      <c r="B48" s="13">
        <f t="shared" si="4"/>
        <v>44743</v>
      </c>
      <c r="C48" s="27" t="s">
        <v>4</v>
      </c>
      <c r="D48" s="15">
        <f>+B48+364</f>
        <v>45107</v>
      </c>
      <c r="E48" s="11">
        <f>(23+21+22+21+22+22+22+20+23+20+23+22)/10</f>
        <v>26.1</v>
      </c>
      <c r="I48" s="13">
        <f>+I47+31</f>
        <v>45078</v>
      </c>
      <c r="J48" s="9" t="s">
        <v>4</v>
      </c>
      <c r="K48" s="15">
        <f t="shared" si="5"/>
        <v>45107</v>
      </c>
      <c r="L48" s="11">
        <v>2.2000000000000002</v>
      </c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6EEC-8203-48DF-90DB-23E1B1CAA59C}">
  <dimension ref="A1:M50"/>
  <sheetViews>
    <sheetView topLeftCell="A8" workbookViewId="0">
      <selection activeCell="E2" sqref="E2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8554687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2.140625" customWidth="1"/>
    <col min="11" max="11" width="10.85546875" bestFit="1" customWidth="1"/>
    <col min="12" max="12" width="10" bestFit="1" customWidth="1"/>
    <col min="13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44378</v>
      </c>
      <c r="C2" s="9" t="s">
        <v>4</v>
      </c>
      <c r="D2" s="10">
        <f>+B2+2</f>
        <v>44380</v>
      </c>
      <c r="E2" s="11">
        <f>+ROUND((D2+1-B2-1)/10,6)</f>
        <v>0.2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7" si="0">1+D2</f>
        <v>44381</v>
      </c>
      <c r="C3" s="17" t="s">
        <v>4</v>
      </c>
      <c r="D3" s="18">
        <f t="shared" ref="D3:D27" si="1">+B3+13</f>
        <v>44394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44395</v>
      </c>
      <c r="C4" s="9" t="s">
        <v>4</v>
      </c>
      <c r="D4" s="10">
        <f t="shared" si="1"/>
        <v>44408</v>
      </c>
      <c r="E4" s="11">
        <f t="shared" ref="E4:E24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44409</v>
      </c>
      <c r="C5" s="17" t="s">
        <v>4</v>
      </c>
      <c r="D5" s="18">
        <f t="shared" si="1"/>
        <v>44422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44423</v>
      </c>
      <c r="C6" s="9" t="s">
        <v>4</v>
      </c>
      <c r="D6" s="10">
        <f t="shared" si="1"/>
        <v>44436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44437</v>
      </c>
      <c r="C7" s="17" t="s">
        <v>4</v>
      </c>
      <c r="D7" s="18">
        <f t="shared" si="1"/>
        <v>44450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44451</v>
      </c>
      <c r="C8" s="9" t="s">
        <v>4</v>
      </c>
      <c r="D8" s="10">
        <f t="shared" si="1"/>
        <v>44464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44465</v>
      </c>
      <c r="C9" s="17" t="s">
        <v>4</v>
      </c>
      <c r="D9" s="18">
        <f t="shared" si="1"/>
        <v>44478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44479</v>
      </c>
      <c r="C10" s="9" t="s">
        <v>4</v>
      </c>
      <c r="D10" s="10">
        <f t="shared" si="1"/>
        <v>44492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44493</v>
      </c>
      <c r="C11" s="17" t="s">
        <v>4</v>
      </c>
      <c r="D11" s="18">
        <f t="shared" si="1"/>
        <v>44506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44507</v>
      </c>
      <c r="C12" s="9" t="s">
        <v>4</v>
      </c>
      <c r="D12" s="10">
        <f t="shared" si="1"/>
        <v>44520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44521</v>
      </c>
      <c r="C13" s="17" t="s">
        <v>4</v>
      </c>
      <c r="D13" s="18">
        <f t="shared" si="1"/>
        <v>44534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44535</v>
      </c>
      <c r="C14" s="9" t="s">
        <v>4</v>
      </c>
      <c r="D14" s="10">
        <f t="shared" si="1"/>
        <v>44548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44549</v>
      </c>
      <c r="C15" s="17" t="s">
        <v>4</v>
      </c>
      <c r="D15" s="18">
        <f>+B15+13</f>
        <v>44562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44549</v>
      </c>
      <c r="J15" s="9" t="s">
        <v>4</v>
      </c>
      <c r="K15" s="15">
        <f>+I15+12</f>
        <v>44561</v>
      </c>
      <c r="L15">
        <f>ROUND((K15-I15-2)/10,6)</f>
        <v>1</v>
      </c>
    </row>
    <row r="16" spans="1:12" x14ac:dyDescent="0.2">
      <c r="B16" s="8">
        <f t="shared" si="0"/>
        <v>44563</v>
      </c>
      <c r="C16" s="9" t="s">
        <v>4</v>
      </c>
      <c r="D16" s="10">
        <f t="shared" si="1"/>
        <v>44576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44562</v>
      </c>
      <c r="J16" s="9" t="s">
        <v>4</v>
      </c>
      <c r="K16" s="15">
        <f>+D15</f>
        <v>44562</v>
      </c>
      <c r="L16">
        <f>ROUND((K16-I16)/10,6)</f>
        <v>0</v>
      </c>
    </row>
    <row r="17" spans="1:12" x14ac:dyDescent="0.2">
      <c r="B17" s="16">
        <f t="shared" si="0"/>
        <v>44577</v>
      </c>
      <c r="C17" s="17" t="s">
        <v>4</v>
      </c>
      <c r="D17" s="18">
        <f t="shared" si="1"/>
        <v>44590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44591</v>
      </c>
      <c r="C18" s="9" t="s">
        <v>4</v>
      </c>
      <c r="D18" s="10">
        <f t="shared" si="1"/>
        <v>44604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44605</v>
      </c>
      <c r="C19" s="17" t="s">
        <v>4</v>
      </c>
      <c r="D19" s="18">
        <f>+B19+13</f>
        <v>44618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44619</v>
      </c>
      <c r="C20" s="9" t="s">
        <v>4</v>
      </c>
      <c r="D20" s="10">
        <f t="shared" si="1"/>
        <v>44632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44633</v>
      </c>
      <c r="C21" s="17" t="s">
        <v>4</v>
      </c>
      <c r="D21" s="18">
        <f t="shared" si="1"/>
        <v>44646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44647</v>
      </c>
      <c r="C22" s="9" t="s">
        <v>4</v>
      </c>
      <c r="D22" s="10">
        <f t="shared" si="1"/>
        <v>44660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44661</v>
      </c>
      <c r="C23" s="17" t="s">
        <v>4</v>
      </c>
      <c r="D23" s="18">
        <f t="shared" si="1"/>
        <v>44674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44675</v>
      </c>
      <c r="C24" s="9" t="s">
        <v>4</v>
      </c>
      <c r="D24" s="10">
        <f t="shared" si="1"/>
        <v>44688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44689</v>
      </c>
      <c r="C25" s="17" t="s">
        <v>4</v>
      </c>
      <c r="D25" s="18">
        <f t="shared" si="1"/>
        <v>44702</v>
      </c>
      <c r="E25" s="19">
        <f>+ROUND((D25+1-B25-4)/10,6)</f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44703</v>
      </c>
      <c r="C26" s="9" t="s">
        <v>4</v>
      </c>
      <c r="D26" s="10">
        <f t="shared" si="1"/>
        <v>44716</v>
      </c>
      <c r="E26" s="11">
        <f>+ROUND((D26+1-B26-4)/10,6)</f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44717</v>
      </c>
      <c r="C27" s="17" t="s">
        <v>4</v>
      </c>
      <c r="D27" s="18">
        <f t="shared" si="1"/>
        <v>44730</v>
      </c>
      <c r="E27" s="19">
        <f>+ROUND((D27+1-B27-4)/10,6)</f>
        <v>1</v>
      </c>
      <c r="F27" s="20">
        <f t="shared" si="2"/>
        <v>26</v>
      </c>
      <c r="G27" s="20">
        <v>2</v>
      </c>
    </row>
    <row r="28" spans="1:12" x14ac:dyDescent="0.2">
      <c r="B28" s="8">
        <f>1+D27</f>
        <v>44731</v>
      </c>
      <c r="C28" s="9" t="s">
        <v>4</v>
      </c>
      <c r="D28" s="10">
        <v>44742</v>
      </c>
      <c r="E28" s="11">
        <f>+ROUND((D28+1-B28-3)/10,6)</f>
        <v>0.9</v>
      </c>
      <c r="F28" s="12">
        <f t="shared" si="2"/>
        <v>27</v>
      </c>
      <c r="G28" s="12">
        <v>1</v>
      </c>
      <c r="I28" s="13"/>
    </row>
    <row r="29" spans="1:12" ht="13.5" thickBot="1" x14ac:dyDescent="0.25">
      <c r="E29" s="24">
        <f>SUM(E2:E28)</f>
        <v>26.099999999999998</v>
      </c>
      <c r="I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44378</v>
      </c>
      <c r="C33" s="27" t="s">
        <v>4</v>
      </c>
      <c r="D33" s="15">
        <f>+K15</f>
        <v>44561</v>
      </c>
      <c r="E33" s="11">
        <f>12+0.3+0.9</f>
        <v>13.200000000000001</v>
      </c>
      <c r="I33" s="28"/>
    </row>
    <row r="34" spans="1:13" x14ac:dyDescent="0.2">
      <c r="B34" s="13">
        <f>+D33+1</f>
        <v>44562</v>
      </c>
      <c r="C34" s="27" t="s">
        <v>4</v>
      </c>
      <c r="D34" s="15">
        <f>+D28</f>
        <v>44742</v>
      </c>
      <c r="E34" s="11">
        <f>12+0.8+0.1</f>
        <v>12.9</v>
      </c>
      <c r="I34" s="28"/>
    </row>
    <row r="35" spans="1:13" ht="13.5" thickBot="1" x14ac:dyDescent="0.25">
      <c r="B35" s="13"/>
      <c r="C35" s="25"/>
      <c r="D35" s="15"/>
      <c r="E35" s="24">
        <f>SUM(E33:E34)</f>
        <v>26.1</v>
      </c>
      <c r="I35" s="28"/>
      <c r="M35" t="s">
        <v>8</v>
      </c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44378</v>
      </c>
      <c r="C37" s="27" t="s">
        <v>4</v>
      </c>
      <c r="D37" s="15">
        <f>B37+30</f>
        <v>44408</v>
      </c>
      <c r="E37" s="11">
        <f>22/10</f>
        <v>2.2000000000000002</v>
      </c>
      <c r="H37" s="9"/>
      <c r="I37" s="13">
        <f>+B37</f>
        <v>44378</v>
      </c>
      <c r="J37" s="9" t="s">
        <v>4</v>
      </c>
      <c r="K37" s="15">
        <f>+D48</f>
        <v>44742</v>
      </c>
      <c r="L37" s="11">
        <f>(238+23)/10</f>
        <v>26.1</v>
      </c>
    </row>
    <row r="38" spans="1:13" x14ac:dyDescent="0.2">
      <c r="B38" s="13">
        <f t="shared" ref="B38:B48" si="4">+B37</f>
        <v>44378</v>
      </c>
      <c r="C38" s="27" t="s">
        <v>4</v>
      </c>
      <c r="D38" s="15">
        <f>+B38+61</f>
        <v>44439</v>
      </c>
      <c r="E38" s="11">
        <f>(23+21)/10</f>
        <v>4.4000000000000004</v>
      </c>
      <c r="H38" s="9"/>
      <c r="I38" s="13">
        <f>+I37+31</f>
        <v>44409</v>
      </c>
      <c r="J38" s="9" t="s">
        <v>4</v>
      </c>
      <c r="K38" s="15">
        <f t="shared" ref="K38:K48" si="5">+K37</f>
        <v>44742</v>
      </c>
      <c r="L38" s="11">
        <f>238/10</f>
        <v>23.8</v>
      </c>
      <c r="M38" s="11"/>
    </row>
    <row r="39" spans="1:13" x14ac:dyDescent="0.2">
      <c r="B39" s="13">
        <f t="shared" si="4"/>
        <v>44378</v>
      </c>
      <c r="C39" s="27" t="s">
        <v>4</v>
      </c>
      <c r="D39" s="15">
        <f>+B39+91</f>
        <v>44469</v>
      </c>
      <c r="E39" s="11">
        <f>66/10</f>
        <v>6.6</v>
      </c>
      <c r="H39" s="9"/>
      <c r="I39" s="13">
        <f>+I38+31</f>
        <v>44440</v>
      </c>
      <c r="J39" s="9" t="s">
        <v>4</v>
      </c>
      <c r="K39" s="15">
        <f t="shared" si="5"/>
        <v>44742</v>
      </c>
      <c r="L39" s="11">
        <f>(262-22-23)/10</f>
        <v>21.7</v>
      </c>
      <c r="M39" s="11"/>
    </row>
    <row r="40" spans="1:13" x14ac:dyDescent="0.2">
      <c r="B40" s="13">
        <f t="shared" si="4"/>
        <v>44378</v>
      </c>
      <c r="C40" s="27" t="s">
        <v>4</v>
      </c>
      <c r="D40" s="15">
        <f>+B40+122</f>
        <v>44500</v>
      </c>
      <c r="E40" s="11">
        <f>88/10</f>
        <v>8.8000000000000007</v>
      </c>
      <c r="H40" s="9"/>
      <c r="I40" s="13">
        <f>+I39+30</f>
        <v>44470</v>
      </c>
      <c r="J40" s="9" t="s">
        <v>4</v>
      </c>
      <c r="K40" s="15">
        <f t="shared" si="5"/>
        <v>44742</v>
      </c>
      <c r="L40" s="11">
        <f>(262-22-22-23)/10</f>
        <v>19.5</v>
      </c>
      <c r="M40" s="11"/>
    </row>
    <row r="41" spans="1:13" x14ac:dyDescent="0.2">
      <c r="B41" s="13">
        <f t="shared" si="4"/>
        <v>44378</v>
      </c>
      <c r="C41" s="27" t="s">
        <v>4</v>
      </c>
      <c r="D41" s="15">
        <f>+B41+152</f>
        <v>44530</v>
      </c>
      <c r="E41" s="11">
        <f>109/10</f>
        <v>10.9</v>
      </c>
      <c r="H41" s="9"/>
      <c r="I41" s="13">
        <f>+I40+31</f>
        <v>44501</v>
      </c>
      <c r="J41" s="9" t="s">
        <v>4</v>
      </c>
      <c r="K41" s="15">
        <f t="shared" si="5"/>
        <v>44742</v>
      </c>
      <c r="L41" s="11">
        <f>(262-22-22-22-23)/10</f>
        <v>17.3</v>
      </c>
      <c r="M41" s="11"/>
    </row>
    <row r="42" spans="1:13" x14ac:dyDescent="0.2">
      <c r="B42" s="13">
        <f t="shared" si="4"/>
        <v>44378</v>
      </c>
      <c r="C42" s="27" t="s">
        <v>4</v>
      </c>
      <c r="D42" s="15">
        <f>+B42+183</f>
        <v>44561</v>
      </c>
      <c r="E42" s="11">
        <f>132/10</f>
        <v>13.2</v>
      </c>
      <c r="H42" s="9"/>
      <c r="I42" s="13">
        <f>+I41+30</f>
        <v>44531</v>
      </c>
      <c r="J42" s="9" t="s">
        <v>4</v>
      </c>
      <c r="K42" s="15">
        <f t="shared" si="5"/>
        <v>44742</v>
      </c>
      <c r="L42" s="11">
        <f>(262-23-21-21-23-22)/10</f>
        <v>15.2</v>
      </c>
      <c r="M42" s="11"/>
    </row>
    <row r="43" spans="1:13" x14ac:dyDescent="0.2">
      <c r="B43" s="13">
        <f t="shared" si="4"/>
        <v>44378</v>
      </c>
      <c r="C43" s="27" t="s">
        <v>4</v>
      </c>
      <c r="D43" s="15">
        <f>+B43+214</f>
        <v>44592</v>
      </c>
      <c r="E43" s="11">
        <f>153/10</f>
        <v>15.3</v>
      </c>
      <c r="I43" s="13">
        <f>+I42+31</f>
        <v>44562</v>
      </c>
      <c r="J43" s="9" t="s">
        <v>4</v>
      </c>
      <c r="K43" s="15">
        <f t="shared" si="5"/>
        <v>44742</v>
      </c>
      <c r="L43" s="11">
        <f>(262-23-22-21-22-21-24)/10</f>
        <v>12.9</v>
      </c>
      <c r="M43" s="11"/>
    </row>
    <row r="44" spans="1:13" x14ac:dyDescent="0.2">
      <c r="B44" s="13">
        <f t="shared" si="4"/>
        <v>44378</v>
      </c>
      <c r="C44" s="27" t="s">
        <v>4</v>
      </c>
      <c r="D44" s="15">
        <f>+B44+242</f>
        <v>44620</v>
      </c>
      <c r="E44" s="11">
        <f>173/10</f>
        <v>17.3</v>
      </c>
      <c r="I44" s="13">
        <f>+I43+31</f>
        <v>44593</v>
      </c>
      <c r="J44" s="9" t="s">
        <v>4</v>
      </c>
      <c r="K44" s="15">
        <f t="shared" si="5"/>
        <v>44742</v>
      </c>
      <c r="L44" s="11">
        <f>(262-23-22-21-22-23-21-22)/10</f>
        <v>10.8</v>
      </c>
      <c r="M44" s="11"/>
    </row>
    <row r="45" spans="1:13" x14ac:dyDescent="0.2">
      <c r="B45" s="13">
        <f t="shared" si="4"/>
        <v>44378</v>
      </c>
      <c r="C45" s="27" t="s">
        <v>4</v>
      </c>
      <c r="D45" s="15">
        <f>+B45+273</f>
        <v>44651</v>
      </c>
      <c r="E45" s="11">
        <f>196/10</f>
        <v>19.600000000000001</v>
      </c>
      <c r="I45" s="13">
        <f>+I44+28</f>
        <v>44621</v>
      </c>
      <c r="J45" s="9" t="s">
        <v>4</v>
      </c>
      <c r="K45" s="15">
        <f t="shared" si="5"/>
        <v>44742</v>
      </c>
      <c r="L45" s="11">
        <f>(262-23-22-21-23-21-21-20-23)/10</f>
        <v>8.8000000000000007</v>
      </c>
      <c r="M45" s="11"/>
    </row>
    <row r="46" spans="1:13" x14ac:dyDescent="0.2">
      <c r="B46" s="13">
        <f t="shared" si="4"/>
        <v>44378</v>
      </c>
      <c r="C46" s="27" t="s">
        <v>4</v>
      </c>
      <c r="D46" s="15">
        <f>+B46+303</f>
        <v>44681</v>
      </c>
      <c r="E46" s="11">
        <f>218/10</f>
        <v>21.8</v>
      </c>
      <c r="I46" s="13">
        <f>+I45+31</f>
        <v>44652</v>
      </c>
      <c r="J46" s="9" t="s">
        <v>4</v>
      </c>
      <c r="K46" s="15">
        <f t="shared" si="5"/>
        <v>44742</v>
      </c>
      <c r="L46" s="11">
        <f>(262-23-22-21-23-21-22-23-21-21)/10</f>
        <v>6.5</v>
      </c>
      <c r="M46" s="11"/>
    </row>
    <row r="47" spans="1:13" x14ac:dyDescent="0.2">
      <c r="B47" s="13">
        <f t="shared" si="4"/>
        <v>44378</v>
      </c>
      <c r="C47" s="27" t="s">
        <v>4</v>
      </c>
      <c r="D47" s="15">
        <f>+B47+334</f>
        <v>44712</v>
      </c>
      <c r="E47" s="11">
        <f>239/10</f>
        <v>23.9</v>
      </c>
      <c r="I47" s="13">
        <f>+I46+30</f>
        <v>44682</v>
      </c>
      <c r="J47" s="9" t="s">
        <v>4</v>
      </c>
      <c r="K47" s="15">
        <f t="shared" si="5"/>
        <v>44742</v>
      </c>
      <c r="L47" s="11">
        <f>(262-23-22-21-23-21-22-23-23-20-21)/10</f>
        <v>4.3</v>
      </c>
      <c r="M47" s="11"/>
    </row>
    <row r="48" spans="1:13" x14ac:dyDescent="0.2">
      <c r="B48" s="13">
        <f t="shared" si="4"/>
        <v>44378</v>
      </c>
      <c r="C48" s="27" t="s">
        <v>4</v>
      </c>
      <c r="D48" s="15">
        <f>+B48+364</f>
        <v>44742</v>
      </c>
      <c r="E48" s="11">
        <f>261/10</f>
        <v>26.1</v>
      </c>
      <c r="I48" s="13">
        <f>+I47+31</f>
        <v>44713</v>
      </c>
      <c r="J48" s="9" t="s">
        <v>4</v>
      </c>
      <c r="K48" s="15">
        <f t="shared" si="5"/>
        <v>44742</v>
      </c>
      <c r="L48" s="11">
        <f>(262-23-22-21-23-21-22-23-20-22-22-21)/10</f>
        <v>2.2000000000000002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C4A6-7867-44C5-BCF5-14E179BFA801}">
  <dimension ref="A1:M50"/>
  <sheetViews>
    <sheetView workbookViewId="0">
      <selection activeCell="E2" sqref="E2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8554687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2.140625" customWidth="1"/>
    <col min="11" max="11" width="10.85546875" bestFit="1" customWidth="1"/>
    <col min="12" max="12" width="10" bestFit="1" customWidth="1"/>
    <col min="13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44013</v>
      </c>
      <c r="C2" s="9" t="s">
        <v>4</v>
      </c>
      <c r="D2" s="10">
        <f>+B2+3</f>
        <v>44016</v>
      </c>
      <c r="E2" s="11">
        <f>+ROUND((D2+1-B2-1)/10,6)</f>
        <v>0.3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7" si="0">1+D2</f>
        <v>44017</v>
      </c>
      <c r="C3" s="17" t="s">
        <v>4</v>
      </c>
      <c r="D3" s="18">
        <f t="shared" ref="D3:D27" si="1">+B3+13</f>
        <v>44030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44031</v>
      </c>
      <c r="C4" s="9" t="s">
        <v>4</v>
      </c>
      <c r="D4" s="10">
        <f t="shared" si="1"/>
        <v>44044</v>
      </c>
      <c r="E4" s="11">
        <f t="shared" ref="E4:E24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44045</v>
      </c>
      <c r="C5" s="17" t="s">
        <v>4</v>
      </c>
      <c r="D5" s="18">
        <f t="shared" si="1"/>
        <v>44058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44059</v>
      </c>
      <c r="C6" s="9" t="s">
        <v>4</v>
      </c>
      <c r="D6" s="10">
        <f t="shared" si="1"/>
        <v>44072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44073</v>
      </c>
      <c r="C7" s="17" t="s">
        <v>4</v>
      </c>
      <c r="D7" s="18">
        <f t="shared" si="1"/>
        <v>44086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44087</v>
      </c>
      <c r="C8" s="9" t="s">
        <v>4</v>
      </c>
      <c r="D8" s="10">
        <f t="shared" si="1"/>
        <v>44100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44101</v>
      </c>
      <c r="C9" s="17" t="s">
        <v>4</v>
      </c>
      <c r="D9" s="18">
        <f t="shared" si="1"/>
        <v>44114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44115</v>
      </c>
      <c r="C10" s="9" t="s">
        <v>4</v>
      </c>
      <c r="D10" s="10">
        <f t="shared" si="1"/>
        <v>44128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44129</v>
      </c>
      <c r="C11" s="17" t="s">
        <v>4</v>
      </c>
      <c r="D11" s="18">
        <f t="shared" si="1"/>
        <v>44142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44143</v>
      </c>
      <c r="C12" s="9" t="s">
        <v>4</v>
      </c>
      <c r="D12" s="10">
        <f t="shared" si="1"/>
        <v>44156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44157</v>
      </c>
      <c r="C13" s="17" t="s">
        <v>4</v>
      </c>
      <c r="D13" s="18">
        <f t="shared" si="1"/>
        <v>44170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44171</v>
      </c>
      <c r="C14" s="9" t="s">
        <v>4</v>
      </c>
      <c r="D14" s="10">
        <f t="shared" si="1"/>
        <v>44184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44185</v>
      </c>
      <c r="C15" s="17" t="s">
        <v>4</v>
      </c>
      <c r="D15" s="18">
        <f t="shared" si="1"/>
        <v>44198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44185</v>
      </c>
      <c r="J15" s="9" t="s">
        <v>4</v>
      </c>
      <c r="K15" s="15">
        <f>+I15+11</f>
        <v>44196</v>
      </c>
      <c r="L15">
        <f>ROUND((K15-I15-2)/10,6)</f>
        <v>0.9</v>
      </c>
    </row>
    <row r="16" spans="1:12" x14ac:dyDescent="0.2">
      <c r="B16" s="8">
        <f t="shared" si="0"/>
        <v>44199</v>
      </c>
      <c r="C16" s="9" t="s">
        <v>4</v>
      </c>
      <c r="D16" s="10">
        <f t="shared" si="1"/>
        <v>44212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44197</v>
      </c>
      <c r="J16" s="9" t="s">
        <v>4</v>
      </c>
      <c r="K16" s="15">
        <f>+D15</f>
        <v>44198</v>
      </c>
      <c r="L16">
        <f>ROUND((K16-I16)/10,6)</f>
        <v>0.1</v>
      </c>
    </row>
    <row r="17" spans="1:12" x14ac:dyDescent="0.2">
      <c r="B17" s="16">
        <f t="shared" si="0"/>
        <v>44213</v>
      </c>
      <c r="C17" s="17" t="s">
        <v>4</v>
      </c>
      <c r="D17" s="18">
        <f t="shared" si="1"/>
        <v>44226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44227</v>
      </c>
      <c r="C18" s="9" t="s">
        <v>4</v>
      </c>
      <c r="D18" s="10">
        <f t="shared" si="1"/>
        <v>44240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44241</v>
      </c>
      <c r="C19" s="17" t="s">
        <v>4</v>
      </c>
      <c r="D19" s="18">
        <f>+B19+13</f>
        <v>44254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44255</v>
      </c>
      <c r="C20" s="9" t="s">
        <v>4</v>
      </c>
      <c r="D20" s="10">
        <f t="shared" si="1"/>
        <v>44268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44269</v>
      </c>
      <c r="C21" s="17" t="s">
        <v>4</v>
      </c>
      <c r="D21" s="18">
        <f t="shared" si="1"/>
        <v>44282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44283</v>
      </c>
      <c r="C22" s="9" t="s">
        <v>4</v>
      </c>
      <c r="D22" s="10">
        <f t="shared" si="1"/>
        <v>44296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44297</v>
      </c>
      <c r="C23" s="17" t="s">
        <v>4</v>
      </c>
      <c r="D23" s="18">
        <f t="shared" si="1"/>
        <v>44310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44311</v>
      </c>
      <c r="C24" s="9" t="s">
        <v>4</v>
      </c>
      <c r="D24" s="10">
        <f t="shared" si="1"/>
        <v>44324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44325</v>
      </c>
      <c r="C25" s="17" t="s">
        <v>4</v>
      </c>
      <c r="D25" s="18">
        <f t="shared" si="1"/>
        <v>44338</v>
      </c>
      <c r="E25" s="19">
        <f>+ROUND((D25+1-B25-4)/10,6)</f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44339</v>
      </c>
      <c r="C26" s="9" t="s">
        <v>4</v>
      </c>
      <c r="D26" s="10">
        <f t="shared" si="1"/>
        <v>44352</v>
      </c>
      <c r="E26" s="11">
        <f>+ROUND((D26+1-B26-4)/10,6)</f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44353</v>
      </c>
      <c r="C27" s="17" t="s">
        <v>4</v>
      </c>
      <c r="D27" s="18">
        <f t="shared" si="1"/>
        <v>44366</v>
      </c>
      <c r="E27" s="19">
        <f>+ROUND((D27+1-B27-4)/10,6)</f>
        <v>1</v>
      </c>
      <c r="F27" s="20">
        <f t="shared" si="2"/>
        <v>26</v>
      </c>
      <c r="G27" s="20">
        <v>2</v>
      </c>
    </row>
    <row r="28" spans="1:12" x14ac:dyDescent="0.2">
      <c r="B28" s="8">
        <f>1+D27</f>
        <v>44367</v>
      </c>
      <c r="C28" s="9" t="s">
        <v>4</v>
      </c>
      <c r="D28" s="10">
        <v>44377</v>
      </c>
      <c r="E28" s="11">
        <f>+ROUND((D28+1-B28-3)/10,6)</f>
        <v>0.8</v>
      </c>
      <c r="F28" s="12">
        <f t="shared" si="2"/>
        <v>27</v>
      </c>
      <c r="G28" s="12">
        <v>1</v>
      </c>
      <c r="I28" s="13"/>
    </row>
    <row r="29" spans="1:12" ht="13.5" thickBot="1" x14ac:dyDescent="0.25">
      <c r="E29" s="24">
        <f>SUM(E2:E28)</f>
        <v>26.1</v>
      </c>
      <c r="I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44013</v>
      </c>
      <c r="C33" s="27" t="s">
        <v>4</v>
      </c>
      <c r="D33" s="15">
        <f>+K15</f>
        <v>44196</v>
      </c>
      <c r="E33" s="11">
        <f>12+0.3+0.9</f>
        <v>13.200000000000001</v>
      </c>
      <c r="I33" s="28"/>
    </row>
    <row r="34" spans="1:13" x14ac:dyDescent="0.2">
      <c r="B34" s="13">
        <f>+D33+1</f>
        <v>44197</v>
      </c>
      <c r="C34" s="27" t="s">
        <v>4</v>
      </c>
      <c r="D34" s="15">
        <f>+D28</f>
        <v>44377</v>
      </c>
      <c r="E34" s="11">
        <f>12+0.8+0.1</f>
        <v>12.9</v>
      </c>
      <c r="I34" s="28"/>
    </row>
    <row r="35" spans="1:13" ht="13.5" thickBot="1" x14ac:dyDescent="0.25">
      <c r="B35" s="13"/>
      <c r="C35" s="25"/>
      <c r="D35" s="15"/>
      <c r="E35" s="24">
        <f>SUM(E33:E34)</f>
        <v>26.1</v>
      </c>
      <c r="I35" s="28"/>
      <c r="M35" t="s">
        <v>8</v>
      </c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44013</v>
      </c>
      <c r="C37" s="27" t="s">
        <v>4</v>
      </c>
      <c r="D37" s="15">
        <f>B37+30</f>
        <v>44043</v>
      </c>
      <c r="E37" s="11">
        <f>23/10</f>
        <v>2.2999999999999998</v>
      </c>
      <c r="H37" s="9"/>
      <c r="I37" s="13">
        <f>+B37</f>
        <v>44013</v>
      </c>
      <c r="J37" s="9" t="s">
        <v>4</v>
      </c>
      <c r="K37" s="15">
        <f>+D48</f>
        <v>44377</v>
      </c>
      <c r="L37" s="11">
        <f>(238+23)/10</f>
        <v>26.1</v>
      </c>
    </row>
    <row r="38" spans="1:13" x14ac:dyDescent="0.2">
      <c r="B38" s="13">
        <f t="shared" ref="B38:B48" si="4">+B37</f>
        <v>44013</v>
      </c>
      <c r="C38" s="27" t="s">
        <v>4</v>
      </c>
      <c r="D38" s="15">
        <f>+B38+61</f>
        <v>44074</v>
      </c>
      <c r="E38" s="11">
        <f>(23+21)/10</f>
        <v>4.4000000000000004</v>
      </c>
      <c r="H38" s="9"/>
      <c r="I38" s="13">
        <f>+I37+31</f>
        <v>44044</v>
      </c>
      <c r="J38" s="9" t="s">
        <v>4</v>
      </c>
      <c r="K38" s="15">
        <f t="shared" ref="K38:K48" si="5">+K37</f>
        <v>44377</v>
      </c>
      <c r="L38" s="11">
        <f>238/10</f>
        <v>23.8</v>
      </c>
      <c r="M38" s="11"/>
    </row>
    <row r="39" spans="1:13" x14ac:dyDescent="0.2">
      <c r="B39" s="13">
        <f t="shared" si="4"/>
        <v>44013</v>
      </c>
      <c r="C39" s="27" t="s">
        <v>4</v>
      </c>
      <c r="D39" s="15">
        <f>+B39+91</f>
        <v>44104</v>
      </c>
      <c r="E39" s="11">
        <f>66/10</f>
        <v>6.6</v>
      </c>
      <c r="H39" s="9"/>
      <c r="I39" s="13">
        <f>+I38+31</f>
        <v>44075</v>
      </c>
      <c r="J39" s="9" t="s">
        <v>4</v>
      </c>
      <c r="K39" s="15">
        <f t="shared" si="5"/>
        <v>44377</v>
      </c>
      <c r="L39" s="11">
        <f>(262-22-23)/10</f>
        <v>21.7</v>
      </c>
      <c r="M39" s="11"/>
    </row>
    <row r="40" spans="1:13" x14ac:dyDescent="0.2">
      <c r="B40" s="13">
        <f t="shared" si="4"/>
        <v>44013</v>
      </c>
      <c r="C40" s="27" t="s">
        <v>4</v>
      </c>
      <c r="D40" s="15">
        <f>+B40+122</f>
        <v>44135</v>
      </c>
      <c r="E40" s="11">
        <f>88/10</f>
        <v>8.8000000000000007</v>
      </c>
      <c r="H40" s="9"/>
      <c r="I40" s="13">
        <f>+I39+30</f>
        <v>44105</v>
      </c>
      <c r="J40" s="9" t="s">
        <v>4</v>
      </c>
      <c r="K40" s="15">
        <f t="shared" si="5"/>
        <v>44377</v>
      </c>
      <c r="L40" s="11">
        <f>(262-22-22-23)/10</f>
        <v>19.5</v>
      </c>
      <c r="M40" s="11"/>
    </row>
    <row r="41" spans="1:13" x14ac:dyDescent="0.2">
      <c r="B41" s="13">
        <f t="shared" si="4"/>
        <v>44013</v>
      </c>
      <c r="C41" s="27" t="s">
        <v>4</v>
      </c>
      <c r="D41" s="15">
        <f>+B41+152</f>
        <v>44165</v>
      </c>
      <c r="E41" s="11">
        <f>109/10</f>
        <v>10.9</v>
      </c>
      <c r="H41" s="9"/>
      <c r="I41" s="13">
        <f>+I40+31</f>
        <v>44136</v>
      </c>
      <c r="J41" s="9" t="s">
        <v>4</v>
      </c>
      <c r="K41" s="15">
        <f t="shared" si="5"/>
        <v>44377</v>
      </c>
      <c r="L41" s="11">
        <f>(262-22-22-22-23)/10</f>
        <v>17.3</v>
      </c>
      <c r="M41" s="11"/>
    </row>
    <row r="42" spans="1:13" x14ac:dyDescent="0.2">
      <c r="B42" s="13">
        <f t="shared" si="4"/>
        <v>44013</v>
      </c>
      <c r="C42" s="27" t="s">
        <v>4</v>
      </c>
      <c r="D42" s="15">
        <f>+B42+183</f>
        <v>44196</v>
      </c>
      <c r="E42" s="11">
        <f>132/10</f>
        <v>13.2</v>
      </c>
      <c r="H42" s="9"/>
      <c r="I42" s="13">
        <f>+I41+30</f>
        <v>44166</v>
      </c>
      <c r="J42" s="9" t="s">
        <v>4</v>
      </c>
      <c r="K42" s="15">
        <f t="shared" si="5"/>
        <v>44377</v>
      </c>
      <c r="L42" s="11">
        <f>(262-23-21-21-23-22)/10</f>
        <v>15.2</v>
      </c>
      <c r="M42" s="11"/>
    </row>
    <row r="43" spans="1:13" x14ac:dyDescent="0.2">
      <c r="B43" s="13">
        <f t="shared" si="4"/>
        <v>44013</v>
      </c>
      <c r="C43" s="27" t="s">
        <v>4</v>
      </c>
      <c r="D43" s="15">
        <f>+B43+214</f>
        <v>44227</v>
      </c>
      <c r="E43" s="11">
        <f>153/10</f>
        <v>15.3</v>
      </c>
      <c r="I43" s="13">
        <f>+I42+31</f>
        <v>44197</v>
      </c>
      <c r="J43" s="9" t="s">
        <v>4</v>
      </c>
      <c r="K43" s="15">
        <f t="shared" si="5"/>
        <v>44377</v>
      </c>
      <c r="L43" s="11">
        <f>(262-23-22-21-22-21-24)/10</f>
        <v>12.9</v>
      </c>
      <c r="M43" s="11"/>
    </row>
    <row r="44" spans="1:13" x14ac:dyDescent="0.2">
      <c r="B44" s="13">
        <f t="shared" si="4"/>
        <v>44013</v>
      </c>
      <c r="C44" s="27" t="s">
        <v>4</v>
      </c>
      <c r="D44" s="15">
        <f>+B44+242</f>
        <v>44255</v>
      </c>
      <c r="E44" s="11">
        <f>173/10</f>
        <v>17.3</v>
      </c>
      <c r="I44" s="13">
        <f>+I43+31</f>
        <v>44228</v>
      </c>
      <c r="J44" s="9" t="s">
        <v>4</v>
      </c>
      <c r="K44" s="15">
        <f t="shared" si="5"/>
        <v>44377</v>
      </c>
      <c r="L44" s="11">
        <f>(262-23-22-21-22-23-21-22)/10</f>
        <v>10.8</v>
      </c>
      <c r="M44" s="11"/>
    </row>
    <row r="45" spans="1:13" x14ac:dyDescent="0.2">
      <c r="B45" s="13">
        <f t="shared" si="4"/>
        <v>44013</v>
      </c>
      <c r="C45" s="27" t="s">
        <v>4</v>
      </c>
      <c r="D45" s="15">
        <f>+B45+273</f>
        <v>44286</v>
      </c>
      <c r="E45" s="11">
        <f>196/10</f>
        <v>19.600000000000001</v>
      </c>
      <c r="I45" s="13">
        <f>+I44+28</f>
        <v>44256</v>
      </c>
      <c r="J45" s="9" t="s">
        <v>4</v>
      </c>
      <c r="K45" s="15">
        <f t="shared" si="5"/>
        <v>44377</v>
      </c>
      <c r="L45" s="11">
        <f>(262-23-22-21-23-21-21-20-23)/10</f>
        <v>8.8000000000000007</v>
      </c>
      <c r="M45" s="11"/>
    </row>
    <row r="46" spans="1:13" x14ac:dyDescent="0.2">
      <c r="B46" s="13">
        <f t="shared" si="4"/>
        <v>44013</v>
      </c>
      <c r="C46" s="27" t="s">
        <v>4</v>
      </c>
      <c r="D46" s="15">
        <f>+B46+303</f>
        <v>44316</v>
      </c>
      <c r="E46" s="11">
        <f>218/10</f>
        <v>21.8</v>
      </c>
      <c r="I46" s="13">
        <f>+I45+31</f>
        <v>44287</v>
      </c>
      <c r="J46" s="9" t="s">
        <v>4</v>
      </c>
      <c r="K46" s="15">
        <f t="shared" si="5"/>
        <v>44377</v>
      </c>
      <c r="L46" s="11">
        <f>(262-23-22-21-23-21-22-23-21-21)/10</f>
        <v>6.5</v>
      </c>
      <c r="M46" s="11"/>
    </row>
    <row r="47" spans="1:13" x14ac:dyDescent="0.2">
      <c r="B47" s="13">
        <f t="shared" si="4"/>
        <v>44013</v>
      </c>
      <c r="C47" s="27" t="s">
        <v>4</v>
      </c>
      <c r="D47" s="15">
        <f>+B47+334</f>
        <v>44347</v>
      </c>
      <c r="E47" s="11">
        <f>239/10</f>
        <v>23.9</v>
      </c>
      <c r="I47" s="13">
        <f>+I46+30</f>
        <v>44317</v>
      </c>
      <c r="J47" s="9" t="s">
        <v>4</v>
      </c>
      <c r="K47" s="15">
        <f t="shared" si="5"/>
        <v>44377</v>
      </c>
      <c r="L47" s="11">
        <f>(262-23-22-21-23-21-22-23-23-20-21)/10</f>
        <v>4.3</v>
      </c>
      <c r="M47" s="11"/>
    </row>
    <row r="48" spans="1:13" x14ac:dyDescent="0.2">
      <c r="B48" s="13">
        <f t="shared" si="4"/>
        <v>44013</v>
      </c>
      <c r="C48" s="27" t="s">
        <v>4</v>
      </c>
      <c r="D48" s="15">
        <f>+B48+364</f>
        <v>44377</v>
      </c>
      <c r="E48" s="11">
        <f>261/10</f>
        <v>26.1</v>
      </c>
      <c r="I48" s="13">
        <f>+I47+31</f>
        <v>44348</v>
      </c>
      <c r="J48" s="9" t="s">
        <v>4</v>
      </c>
      <c r="K48" s="15">
        <f t="shared" si="5"/>
        <v>44377</v>
      </c>
      <c r="L48" s="11">
        <f>(262-23-22-21-23-21-22-23-20-22-22-21)/10</f>
        <v>2.2000000000000002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3298-72EC-4035-A69C-154F5AB6A87A}">
  <dimension ref="A1:M50"/>
  <sheetViews>
    <sheetView zoomScale="200" zoomScaleNormal="200" workbookViewId="0">
      <selection activeCell="E2" sqref="E2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8554687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1.7109375" bestFit="1" customWidth="1"/>
    <col min="11" max="11" width="10.85546875" bestFit="1" customWidth="1"/>
    <col min="12" max="12" width="10" bestFit="1" customWidth="1"/>
    <col min="13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43647</v>
      </c>
      <c r="C2" s="9" t="s">
        <v>4</v>
      </c>
      <c r="D2" s="10">
        <f>+B2+5</f>
        <v>43652</v>
      </c>
      <c r="E2" s="11">
        <f>+ROUND((D2+1-B2-1)/10,6)</f>
        <v>0.5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7" si="0">1+D2</f>
        <v>43653</v>
      </c>
      <c r="C3" s="17" t="s">
        <v>4</v>
      </c>
      <c r="D3" s="18">
        <f t="shared" ref="D3:D27" si="1">+B3+13</f>
        <v>43666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43667</v>
      </c>
      <c r="C4" s="9" t="s">
        <v>4</v>
      </c>
      <c r="D4" s="10">
        <f t="shared" si="1"/>
        <v>43680</v>
      </c>
      <c r="E4" s="11">
        <f t="shared" ref="E4:E24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43681</v>
      </c>
      <c r="C5" s="17" t="s">
        <v>4</v>
      </c>
      <c r="D5" s="18">
        <f t="shared" si="1"/>
        <v>43694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43695</v>
      </c>
      <c r="C6" s="9" t="s">
        <v>4</v>
      </c>
      <c r="D6" s="10">
        <f t="shared" si="1"/>
        <v>43708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43709</v>
      </c>
      <c r="C7" s="17" t="s">
        <v>4</v>
      </c>
      <c r="D7" s="18">
        <f t="shared" si="1"/>
        <v>43722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43723</v>
      </c>
      <c r="C8" s="9" t="s">
        <v>4</v>
      </c>
      <c r="D8" s="10">
        <f t="shared" si="1"/>
        <v>43736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43737</v>
      </c>
      <c r="C9" s="17" t="s">
        <v>4</v>
      </c>
      <c r="D9" s="18">
        <f t="shared" si="1"/>
        <v>43750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43751</v>
      </c>
      <c r="C10" s="9" t="s">
        <v>4</v>
      </c>
      <c r="D10" s="10">
        <f t="shared" si="1"/>
        <v>43764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43765</v>
      </c>
      <c r="C11" s="17" t="s">
        <v>4</v>
      </c>
      <c r="D11" s="18">
        <f t="shared" si="1"/>
        <v>43778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43779</v>
      </c>
      <c r="C12" s="9" t="s">
        <v>4</v>
      </c>
      <c r="D12" s="10">
        <f t="shared" si="1"/>
        <v>43792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43793</v>
      </c>
      <c r="C13" s="17" t="s">
        <v>4</v>
      </c>
      <c r="D13" s="18">
        <f t="shared" si="1"/>
        <v>43806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43807</v>
      </c>
      <c r="C14" s="9" t="s">
        <v>4</v>
      </c>
      <c r="D14" s="10">
        <f t="shared" si="1"/>
        <v>43820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43821</v>
      </c>
      <c r="C15" s="17" t="s">
        <v>4</v>
      </c>
      <c r="D15" s="18">
        <f t="shared" si="1"/>
        <v>43834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43821</v>
      </c>
      <c r="J15" s="9" t="s">
        <v>4</v>
      </c>
      <c r="K15" s="15">
        <f>+I15+9</f>
        <v>43830</v>
      </c>
      <c r="L15">
        <f>ROUND((K15-I15-2)/10,6)</f>
        <v>0.7</v>
      </c>
    </row>
    <row r="16" spans="1:12" x14ac:dyDescent="0.2">
      <c r="B16" s="8">
        <f t="shared" si="0"/>
        <v>43835</v>
      </c>
      <c r="C16" s="9" t="s">
        <v>4</v>
      </c>
      <c r="D16" s="10">
        <f t="shared" si="1"/>
        <v>43848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43831</v>
      </c>
      <c r="J16" s="9" t="s">
        <v>4</v>
      </c>
      <c r="K16" s="15">
        <f>+D15</f>
        <v>43834</v>
      </c>
      <c r="L16">
        <f>ROUND((K16-I16)/10,6)</f>
        <v>0.3</v>
      </c>
    </row>
    <row r="17" spans="1:12" x14ac:dyDescent="0.2">
      <c r="B17" s="16">
        <f t="shared" si="0"/>
        <v>43849</v>
      </c>
      <c r="C17" s="17" t="s">
        <v>4</v>
      </c>
      <c r="D17" s="18">
        <f t="shared" si="1"/>
        <v>43862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43863</v>
      </c>
      <c r="C18" s="9" t="s">
        <v>4</v>
      </c>
      <c r="D18" s="10">
        <f t="shared" si="1"/>
        <v>43876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43877</v>
      </c>
      <c r="C19" s="17" t="s">
        <v>4</v>
      </c>
      <c r="D19" s="18">
        <f>+B19+13</f>
        <v>43890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43891</v>
      </c>
      <c r="C20" s="9" t="s">
        <v>4</v>
      </c>
      <c r="D20" s="10">
        <f t="shared" si="1"/>
        <v>43904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43905</v>
      </c>
      <c r="C21" s="17" t="s">
        <v>4</v>
      </c>
      <c r="D21" s="18">
        <f t="shared" si="1"/>
        <v>43918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43919</v>
      </c>
      <c r="C22" s="9" t="s">
        <v>4</v>
      </c>
      <c r="D22" s="10">
        <f t="shared" si="1"/>
        <v>43932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43933</v>
      </c>
      <c r="C23" s="17" t="s">
        <v>4</v>
      </c>
      <c r="D23" s="18">
        <f t="shared" si="1"/>
        <v>43946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43947</v>
      </c>
      <c r="C24" s="9" t="s">
        <v>4</v>
      </c>
      <c r="D24" s="10">
        <f t="shared" si="1"/>
        <v>43960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43961</v>
      </c>
      <c r="C25" s="17" t="s">
        <v>4</v>
      </c>
      <c r="D25" s="18">
        <f t="shared" si="1"/>
        <v>43974</v>
      </c>
      <c r="E25" s="19">
        <f>+ROUND((D25+1-B25-4)/10,6)</f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43975</v>
      </c>
      <c r="C26" s="9" t="s">
        <v>4</v>
      </c>
      <c r="D26" s="10">
        <f t="shared" si="1"/>
        <v>43988</v>
      </c>
      <c r="E26" s="11">
        <f>+ROUND((D26+1-B26-4)/10,6)</f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43989</v>
      </c>
      <c r="C27" s="17" t="s">
        <v>4</v>
      </c>
      <c r="D27" s="18">
        <f t="shared" si="1"/>
        <v>44002</v>
      </c>
      <c r="E27" s="19">
        <f>+ROUND((D27+1-B27-4)/10,6)</f>
        <v>1</v>
      </c>
      <c r="F27" s="20">
        <f t="shared" si="2"/>
        <v>26</v>
      </c>
      <c r="G27" s="20">
        <v>2</v>
      </c>
    </row>
    <row r="28" spans="1:12" x14ac:dyDescent="0.2">
      <c r="B28" s="8">
        <f>1+D27</f>
        <v>44003</v>
      </c>
      <c r="C28" s="9" t="s">
        <v>4</v>
      </c>
      <c r="D28" s="10">
        <v>44012</v>
      </c>
      <c r="E28" s="11">
        <f>+ROUND((D28+1-B28-3)/10,6)</f>
        <v>0.7</v>
      </c>
      <c r="F28" s="12">
        <f t="shared" si="2"/>
        <v>27</v>
      </c>
      <c r="G28" s="12">
        <v>1</v>
      </c>
      <c r="I28" s="13"/>
      <c r="J28" s="14"/>
      <c r="K28" s="13"/>
    </row>
    <row r="29" spans="1:12" ht="13.5" thickBot="1" x14ac:dyDescent="0.25">
      <c r="E29" s="24">
        <f>SUM(E2:E28)</f>
        <v>26.2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43647</v>
      </c>
      <c r="C33" s="27" t="s">
        <v>4</v>
      </c>
      <c r="D33" s="15">
        <f>+K15</f>
        <v>43830</v>
      </c>
      <c r="E33" s="11">
        <f>12+0.5+0.7</f>
        <v>13.2</v>
      </c>
      <c r="I33" s="28"/>
    </row>
    <row r="34" spans="1:13" x14ac:dyDescent="0.2">
      <c r="B34" s="13">
        <f>+D33+1</f>
        <v>43831</v>
      </c>
      <c r="C34" s="27" t="s">
        <v>4</v>
      </c>
      <c r="D34" s="15">
        <f>+D28</f>
        <v>44012</v>
      </c>
      <c r="E34" s="11">
        <f>12+0.7+0.3</f>
        <v>13</v>
      </c>
      <c r="I34" s="28"/>
    </row>
    <row r="35" spans="1:13" ht="13.5" thickBot="1" x14ac:dyDescent="0.25">
      <c r="B35" s="13"/>
      <c r="C35" s="25"/>
      <c r="D35" s="15"/>
      <c r="E35" s="24">
        <f>SUM(E33:E34)</f>
        <v>26.2</v>
      </c>
      <c r="I35" s="28"/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43647</v>
      </c>
      <c r="C37" s="27" t="s">
        <v>4</v>
      </c>
      <c r="D37" s="15">
        <f>B37+30</f>
        <v>43677</v>
      </c>
      <c r="E37" s="11">
        <f>23/10</f>
        <v>2.2999999999999998</v>
      </c>
      <c r="H37" s="9"/>
      <c r="I37" s="13">
        <f>+B37</f>
        <v>43647</v>
      </c>
      <c r="J37" s="9" t="s">
        <v>4</v>
      </c>
      <c r="K37" s="15">
        <f>+D48</f>
        <v>44012</v>
      </c>
      <c r="L37" s="11">
        <f>262/10</f>
        <v>26.2</v>
      </c>
    </row>
    <row r="38" spans="1:13" x14ac:dyDescent="0.2">
      <c r="B38" s="13">
        <f t="shared" ref="B38:B48" si="4">+B37</f>
        <v>43647</v>
      </c>
      <c r="C38" s="27" t="s">
        <v>4</v>
      </c>
      <c r="D38" s="15">
        <f>+B38+61</f>
        <v>43708</v>
      </c>
      <c r="E38" s="11">
        <f>(23+22)/10</f>
        <v>4.5</v>
      </c>
      <c r="H38" s="9"/>
      <c r="I38" s="13">
        <f>+I37+31</f>
        <v>43678</v>
      </c>
      <c r="J38" s="9" t="s">
        <v>4</v>
      </c>
      <c r="K38" s="15">
        <f t="shared" ref="K38:K48" si="5">+K37</f>
        <v>44012</v>
      </c>
      <c r="L38" s="11">
        <f>(262-23)/10</f>
        <v>23.9</v>
      </c>
      <c r="M38" s="11"/>
    </row>
    <row r="39" spans="1:13" x14ac:dyDescent="0.2">
      <c r="B39" s="13">
        <f t="shared" si="4"/>
        <v>43647</v>
      </c>
      <c r="C39" s="27" t="s">
        <v>4</v>
      </c>
      <c r="D39" s="15">
        <f>+B39+91</f>
        <v>43738</v>
      </c>
      <c r="E39" s="11">
        <f>66/10</f>
        <v>6.6</v>
      </c>
      <c r="H39" s="9"/>
      <c r="I39" s="13">
        <f>+I38+31</f>
        <v>43709</v>
      </c>
      <c r="J39" s="9" t="s">
        <v>4</v>
      </c>
      <c r="K39" s="15">
        <f t="shared" si="5"/>
        <v>44012</v>
      </c>
      <c r="L39" s="11">
        <f>(262-23-22)/10</f>
        <v>21.7</v>
      </c>
      <c r="M39" s="11"/>
    </row>
    <row r="40" spans="1:13" x14ac:dyDescent="0.2">
      <c r="B40" s="13">
        <f t="shared" si="4"/>
        <v>43647</v>
      </c>
      <c r="C40" s="27" t="s">
        <v>4</v>
      </c>
      <c r="D40" s="15">
        <f>+B40+122</f>
        <v>43769</v>
      </c>
      <c r="E40" s="11">
        <f>89/10</f>
        <v>8.9</v>
      </c>
      <c r="H40" s="9"/>
      <c r="I40" s="13">
        <f>+I39+30</f>
        <v>43739</v>
      </c>
      <c r="J40" s="9" t="s">
        <v>4</v>
      </c>
      <c r="K40" s="15">
        <f t="shared" si="5"/>
        <v>44012</v>
      </c>
      <c r="L40" s="11">
        <f>(262-23-22-21)/10</f>
        <v>19.600000000000001</v>
      </c>
      <c r="M40" s="11"/>
    </row>
    <row r="41" spans="1:13" x14ac:dyDescent="0.2">
      <c r="B41" s="13">
        <f t="shared" si="4"/>
        <v>43647</v>
      </c>
      <c r="C41" s="27" t="s">
        <v>4</v>
      </c>
      <c r="D41" s="15">
        <f>+B41+152</f>
        <v>43799</v>
      </c>
      <c r="E41" s="11">
        <f>110/10</f>
        <v>11</v>
      </c>
      <c r="H41" s="9"/>
      <c r="I41" s="13">
        <f>+I40+31</f>
        <v>43770</v>
      </c>
      <c r="J41" s="9" t="s">
        <v>4</v>
      </c>
      <c r="K41" s="15">
        <f t="shared" si="5"/>
        <v>44012</v>
      </c>
      <c r="L41" s="11">
        <f>(262-23-22-21-23)/10</f>
        <v>17.3</v>
      </c>
      <c r="M41" s="11"/>
    </row>
    <row r="42" spans="1:13" x14ac:dyDescent="0.2">
      <c r="B42" s="13">
        <f t="shared" si="4"/>
        <v>43647</v>
      </c>
      <c r="C42" s="27" t="s">
        <v>4</v>
      </c>
      <c r="D42" s="15">
        <f>+B42+183</f>
        <v>43830</v>
      </c>
      <c r="E42" s="11">
        <f>132/10</f>
        <v>13.2</v>
      </c>
      <c r="H42" s="9"/>
      <c r="I42" s="13">
        <f>+I41+30</f>
        <v>43800</v>
      </c>
      <c r="J42" s="9" t="s">
        <v>4</v>
      </c>
      <c r="K42" s="15">
        <f t="shared" si="5"/>
        <v>44012</v>
      </c>
      <c r="L42" s="11">
        <f>(262-23-22-21-23-21)/10</f>
        <v>15.2</v>
      </c>
      <c r="M42" s="11"/>
    </row>
    <row r="43" spans="1:13" x14ac:dyDescent="0.2">
      <c r="B43" s="13">
        <f t="shared" si="4"/>
        <v>43647</v>
      </c>
      <c r="C43" s="27" t="s">
        <v>4</v>
      </c>
      <c r="D43" s="15">
        <f>+B43+214</f>
        <v>43861</v>
      </c>
      <c r="E43" s="11">
        <f>155/10</f>
        <v>15.5</v>
      </c>
      <c r="I43" s="13">
        <f>+I42+31</f>
        <v>43831</v>
      </c>
      <c r="J43" s="9" t="s">
        <v>4</v>
      </c>
      <c r="K43" s="15">
        <f t="shared" si="5"/>
        <v>44012</v>
      </c>
      <c r="L43" s="11">
        <f>(262-23-22-21-23-21-22)/10</f>
        <v>13</v>
      </c>
      <c r="M43" s="11"/>
    </row>
    <row r="44" spans="1:13" x14ac:dyDescent="0.2">
      <c r="B44" s="13">
        <f t="shared" si="4"/>
        <v>43647</v>
      </c>
      <c r="C44" s="27" t="s">
        <v>4</v>
      </c>
      <c r="D44" s="15">
        <f>+B44+243</f>
        <v>43890</v>
      </c>
      <c r="E44" s="11">
        <f>175/10</f>
        <v>17.5</v>
      </c>
      <c r="I44" s="13">
        <f>+I43+31</f>
        <v>43862</v>
      </c>
      <c r="J44" s="9" t="s">
        <v>4</v>
      </c>
      <c r="K44" s="15">
        <f t="shared" si="5"/>
        <v>44012</v>
      </c>
      <c r="L44" s="11">
        <f>(262-23-22-21-23-21-22-23)/10</f>
        <v>10.7</v>
      </c>
      <c r="M44" s="11"/>
    </row>
    <row r="45" spans="1:13" x14ac:dyDescent="0.2">
      <c r="B45" s="13">
        <f t="shared" si="4"/>
        <v>43647</v>
      </c>
      <c r="C45" s="27" t="s">
        <v>4</v>
      </c>
      <c r="D45" s="15">
        <f>+B45+274</f>
        <v>43921</v>
      </c>
      <c r="E45" s="11">
        <f>197/10</f>
        <v>19.7</v>
      </c>
      <c r="I45" s="13">
        <f>+I44+29</f>
        <v>43891</v>
      </c>
      <c r="J45" s="9" t="s">
        <v>4</v>
      </c>
      <c r="K45" s="15">
        <f t="shared" si="5"/>
        <v>44012</v>
      </c>
      <c r="L45" s="11">
        <f>(262-23-22-21-23-21-22-23-20)/10</f>
        <v>8.6999999999999993</v>
      </c>
      <c r="M45" s="11"/>
    </row>
    <row r="46" spans="1:13" x14ac:dyDescent="0.2">
      <c r="B46" s="13">
        <f t="shared" si="4"/>
        <v>43647</v>
      </c>
      <c r="C46" s="27" t="s">
        <v>4</v>
      </c>
      <c r="D46" s="15">
        <f>+B46+304</f>
        <v>43951</v>
      </c>
      <c r="E46" s="11">
        <f>219/10</f>
        <v>21.9</v>
      </c>
      <c r="I46" s="13">
        <f>+I45+31</f>
        <v>43922</v>
      </c>
      <c r="J46" s="9" t="s">
        <v>4</v>
      </c>
      <c r="K46" s="15">
        <f t="shared" si="5"/>
        <v>44012</v>
      </c>
      <c r="L46" s="11">
        <f>(262-23-22-21-23-21-22-23-20-22)/10</f>
        <v>6.5</v>
      </c>
      <c r="M46" s="11"/>
    </row>
    <row r="47" spans="1:13" x14ac:dyDescent="0.2">
      <c r="B47" s="13">
        <f t="shared" si="4"/>
        <v>43647</v>
      </c>
      <c r="C47" s="27" t="s">
        <v>4</v>
      </c>
      <c r="D47" s="15">
        <f>+B47+335</f>
        <v>43982</v>
      </c>
      <c r="E47" s="11">
        <f>240/10</f>
        <v>24</v>
      </c>
      <c r="I47" s="13">
        <f>+I46+30</f>
        <v>43952</v>
      </c>
      <c r="J47" s="9" t="s">
        <v>4</v>
      </c>
      <c r="K47" s="15">
        <f t="shared" si="5"/>
        <v>44012</v>
      </c>
      <c r="L47" s="11">
        <f>(262-23-22-21-23-21-22-23-20-22-22)/10</f>
        <v>4.3</v>
      </c>
      <c r="M47" s="11"/>
    </row>
    <row r="48" spans="1:13" x14ac:dyDescent="0.2">
      <c r="B48" s="13">
        <f t="shared" si="4"/>
        <v>43647</v>
      </c>
      <c r="C48" s="27" t="s">
        <v>4</v>
      </c>
      <c r="D48" s="15">
        <f>+B48+365</f>
        <v>44012</v>
      </c>
      <c r="E48" s="11">
        <f>262/10</f>
        <v>26.2</v>
      </c>
      <c r="I48" s="13">
        <f>+I47+31</f>
        <v>43983</v>
      </c>
      <c r="J48" s="9" t="s">
        <v>4</v>
      </c>
      <c r="K48" s="15">
        <f t="shared" si="5"/>
        <v>44012</v>
      </c>
      <c r="L48" s="11">
        <f>(262-23-22-21-23-21-22-23-20-22-22-21)/10</f>
        <v>2.2000000000000002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20DF-EAC8-4DA6-A52C-C686E6E5E02F}">
  <dimension ref="A1:M50"/>
  <sheetViews>
    <sheetView topLeftCell="A31" zoomScale="240" zoomScaleNormal="240" workbookViewId="0">
      <selection activeCell="B39" sqref="B39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5703125" bestFit="1" customWidth="1"/>
    <col min="10" max="10" width="1.7109375" bestFit="1" customWidth="1"/>
    <col min="11" max="11" width="10.5703125" bestFit="1" customWidth="1"/>
    <col min="12" max="13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43282</v>
      </c>
      <c r="C2" s="9" t="s">
        <v>4</v>
      </c>
      <c r="D2" s="10">
        <f>+B2+6</f>
        <v>43288</v>
      </c>
      <c r="E2" s="11">
        <f>+ROUND((D2+1-B2-2)/10,6)</f>
        <v>0.5</v>
      </c>
      <c r="F2" s="12">
        <v>1</v>
      </c>
      <c r="G2" s="12">
        <v>27</v>
      </c>
      <c r="I2" s="13"/>
      <c r="J2" s="14"/>
      <c r="K2" s="15"/>
    </row>
    <row r="3" spans="1:12" x14ac:dyDescent="0.2">
      <c r="B3" s="16">
        <f t="shared" ref="B3:B27" si="0">1+D2</f>
        <v>43289</v>
      </c>
      <c r="C3" s="17" t="s">
        <v>4</v>
      </c>
      <c r="D3" s="18">
        <f t="shared" ref="D3:D27" si="1">+B3+13</f>
        <v>43302</v>
      </c>
      <c r="E3" s="19">
        <f>+ROUND((D3+1-B3-4)/10,6)</f>
        <v>1</v>
      </c>
      <c r="F3" s="20">
        <f t="shared" ref="F3:F28" si="2">+F2+1</f>
        <v>2</v>
      </c>
      <c r="G3" s="20">
        <v>26</v>
      </c>
      <c r="I3" s="13"/>
      <c r="K3" s="15"/>
    </row>
    <row r="4" spans="1:12" x14ac:dyDescent="0.2">
      <c r="B4" s="8">
        <f t="shared" si="0"/>
        <v>43303</v>
      </c>
      <c r="C4" s="9" t="s">
        <v>4</v>
      </c>
      <c r="D4" s="10">
        <f t="shared" si="1"/>
        <v>43316</v>
      </c>
      <c r="E4" s="11">
        <f t="shared" ref="E4:E24" si="3">+ROUND((D4+1-B4-4)/10,6)</f>
        <v>1</v>
      </c>
      <c r="F4" s="12">
        <f t="shared" si="2"/>
        <v>3</v>
      </c>
      <c r="G4" s="12">
        <v>25</v>
      </c>
    </row>
    <row r="5" spans="1:12" x14ac:dyDescent="0.2">
      <c r="B5" s="16">
        <f t="shared" si="0"/>
        <v>43317</v>
      </c>
      <c r="C5" s="17" t="s">
        <v>4</v>
      </c>
      <c r="D5" s="18">
        <f t="shared" si="1"/>
        <v>43330</v>
      </c>
      <c r="E5" s="19">
        <f t="shared" si="3"/>
        <v>1</v>
      </c>
      <c r="F5" s="20">
        <f t="shared" si="2"/>
        <v>4</v>
      </c>
      <c r="G5" s="20">
        <v>24</v>
      </c>
    </row>
    <row r="6" spans="1:12" x14ac:dyDescent="0.2">
      <c r="B6" s="8">
        <f t="shared" si="0"/>
        <v>43331</v>
      </c>
      <c r="C6" s="9" t="s">
        <v>4</v>
      </c>
      <c r="D6" s="10">
        <f t="shared" si="1"/>
        <v>43344</v>
      </c>
      <c r="E6" s="11">
        <f t="shared" si="3"/>
        <v>1</v>
      </c>
      <c r="F6" s="12">
        <f t="shared" si="2"/>
        <v>5</v>
      </c>
      <c r="G6" s="12">
        <v>23</v>
      </c>
    </row>
    <row r="7" spans="1:12" x14ac:dyDescent="0.2">
      <c r="B7" s="16">
        <f t="shared" si="0"/>
        <v>43345</v>
      </c>
      <c r="C7" s="17" t="s">
        <v>4</v>
      </c>
      <c r="D7" s="18">
        <f t="shared" si="1"/>
        <v>43358</v>
      </c>
      <c r="E7" s="19">
        <f t="shared" si="3"/>
        <v>1</v>
      </c>
      <c r="F7" s="20">
        <f t="shared" si="2"/>
        <v>6</v>
      </c>
      <c r="G7" s="20">
        <v>22</v>
      </c>
    </row>
    <row r="8" spans="1:12" x14ac:dyDescent="0.2">
      <c r="B8" s="8">
        <f t="shared" si="0"/>
        <v>43359</v>
      </c>
      <c r="C8" s="9" t="s">
        <v>4</v>
      </c>
      <c r="D8" s="10">
        <f t="shared" si="1"/>
        <v>43372</v>
      </c>
      <c r="E8" s="11">
        <f t="shared" si="3"/>
        <v>1</v>
      </c>
      <c r="F8" s="12">
        <f t="shared" si="2"/>
        <v>7</v>
      </c>
      <c r="G8" s="12">
        <v>21</v>
      </c>
    </row>
    <row r="9" spans="1:12" x14ac:dyDescent="0.2">
      <c r="B9" s="16">
        <f t="shared" si="0"/>
        <v>43373</v>
      </c>
      <c r="C9" s="17" t="s">
        <v>4</v>
      </c>
      <c r="D9" s="18">
        <f t="shared" si="1"/>
        <v>43386</v>
      </c>
      <c r="E9" s="19">
        <f t="shared" si="3"/>
        <v>1</v>
      </c>
      <c r="F9" s="20">
        <f t="shared" si="2"/>
        <v>8</v>
      </c>
      <c r="G9" s="20">
        <v>20</v>
      </c>
    </row>
    <row r="10" spans="1:12" x14ac:dyDescent="0.2">
      <c r="B10" s="8">
        <f t="shared" si="0"/>
        <v>43387</v>
      </c>
      <c r="C10" s="9" t="s">
        <v>4</v>
      </c>
      <c r="D10" s="10">
        <f t="shared" si="1"/>
        <v>43400</v>
      </c>
      <c r="E10" s="11">
        <f t="shared" si="3"/>
        <v>1</v>
      </c>
      <c r="F10" s="12">
        <f t="shared" si="2"/>
        <v>9</v>
      </c>
      <c r="G10" s="12">
        <v>19</v>
      </c>
    </row>
    <row r="11" spans="1:12" x14ac:dyDescent="0.2">
      <c r="B11" s="16">
        <f t="shared" si="0"/>
        <v>43401</v>
      </c>
      <c r="C11" s="17" t="s">
        <v>4</v>
      </c>
      <c r="D11" s="18">
        <f t="shared" si="1"/>
        <v>43414</v>
      </c>
      <c r="E11" s="19">
        <f t="shared" si="3"/>
        <v>1</v>
      </c>
      <c r="F11" s="20">
        <f t="shared" si="2"/>
        <v>10</v>
      </c>
      <c r="G11" s="20">
        <v>18</v>
      </c>
    </row>
    <row r="12" spans="1:12" x14ac:dyDescent="0.2">
      <c r="B12" s="8">
        <f t="shared" si="0"/>
        <v>43415</v>
      </c>
      <c r="C12" s="9" t="s">
        <v>4</v>
      </c>
      <c r="D12" s="10">
        <f t="shared" si="1"/>
        <v>43428</v>
      </c>
      <c r="E12" s="11">
        <f t="shared" si="3"/>
        <v>1</v>
      </c>
      <c r="F12" s="12">
        <f t="shared" si="2"/>
        <v>11</v>
      </c>
      <c r="G12" s="12">
        <v>17</v>
      </c>
    </row>
    <row r="13" spans="1:12" x14ac:dyDescent="0.2">
      <c r="B13" s="16">
        <f t="shared" si="0"/>
        <v>43429</v>
      </c>
      <c r="C13" s="17" t="s">
        <v>4</v>
      </c>
      <c r="D13" s="18">
        <f t="shared" si="1"/>
        <v>43442</v>
      </c>
      <c r="E13" s="19">
        <f t="shared" si="3"/>
        <v>1</v>
      </c>
      <c r="F13" s="20">
        <f t="shared" si="2"/>
        <v>12</v>
      </c>
      <c r="G13" s="20">
        <v>16</v>
      </c>
    </row>
    <row r="14" spans="1:12" x14ac:dyDescent="0.2">
      <c r="B14" s="8">
        <f t="shared" si="0"/>
        <v>43443</v>
      </c>
      <c r="C14" s="9" t="s">
        <v>4</v>
      </c>
      <c r="D14" s="10">
        <f t="shared" si="1"/>
        <v>43456</v>
      </c>
      <c r="E14" s="11">
        <f t="shared" si="3"/>
        <v>1</v>
      </c>
      <c r="F14" s="12">
        <f t="shared" si="2"/>
        <v>13</v>
      </c>
      <c r="G14" s="12">
        <v>15</v>
      </c>
      <c r="H14" s="30"/>
      <c r="I14" s="30"/>
      <c r="J14" s="30"/>
      <c r="K14" s="30"/>
      <c r="L14" s="30"/>
    </row>
    <row r="15" spans="1:12" x14ac:dyDescent="0.2">
      <c r="A15" s="21" t="s">
        <v>5</v>
      </c>
      <c r="B15" s="16">
        <f t="shared" si="0"/>
        <v>43457</v>
      </c>
      <c r="C15" s="17" t="s">
        <v>4</v>
      </c>
      <c r="D15" s="18">
        <f t="shared" si="1"/>
        <v>43470</v>
      </c>
      <c r="E15" s="19">
        <f t="shared" si="3"/>
        <v>1</v>
      </c>
      <c r="F15" s="20">
        <f t="shared" si="2"/>
        <v>14</v>
      </c>
      <c r="G15" s="20">
        <v>14</v>
      </c>
      <c r="H15" s="21" t="s">
        <v>5</v>
      </c>
      <c r="I15" s="13">
        <f>+B15</f>
        <v>43457</v>
      </c>
      <c r="J15" s="9" t="s">
        <v>4</v>
      </c>
      <c r="K15" s="15">
        <f>+I15+8</f>
        <v>43465</v>
      </c>
      <c r="L15">
        <f>ROUND((K15-I15-2)/10,6)</f>
        <v>0.6</v>
      </c>
    </row>
    <row r="16" spans="1:12" x14ac:dyDescent="0.2">
      <c r="B16" s="8">
        <f t="shared" si="0"/>
        <v>43471</v>
      </c>
      <c r="C16" s="9" t="s">
        <v>4</v>
      </c>
      <c r="D16" s="10">
        <f t="shared" si="1"/>
        <v>43484</v>
      </c>
      <c r="E16" s="11">
        <f t="shared" si="3"/>
        <v>1</v>
      </c>
      <c r="F16" s="12">
        <f t="shared" si="2"/>
        <v>15</v>
      </c>
      <c r="G16" s="12">
        <v>13</v>
      </c>
      <c r="I16" s="13">
        <f>+K15+1</f>
        <v>43466</v>
      </c>
      <c r="J16" s="9" t="s">
        <v>4</v>
      </c>
      <c r="K16" s="15">
        <f>+D15</f>
        <v>43470</v>
      </c>
      <c r="L16">
        <f>ROUND((K16-I16)/10,6)</f>
        <v>0.4</v>
      </c>
    </row>
    <row r="17" spans="1:12" x14ac:dyDescent="0.2">
      <c r="B17" s="16">
        <f t="shared" si="0"/>
        <v>43485</v>
      </c>
      <c r="C17" s="17" t="s">
        <v>4</v>
      </c>
      <c r="D17" s="18">
        <f t="shared" si="1"/>
        <v>43498</v>
      </c>
      <c r="E17" s="19">
        <f t="shared" si="3"/>
        <v>1</v>
      </c>
      <c r="F17" s="20">
        <f t="shared" si="2"/>
        <v>16</v>
      </c>
      <c r="G17" s="20">
        <v>12</v>
      </c>
      <c r="H17" s="29"/>
      <c r="I17" s="29"/>
      <c r="J17" s="29"/>
      <c r="K17" s="29"/>
      <c r="L17" s="29"/>
    </row>
    <row r="18" spans="1:12" x14ac:dyDescent="0.2">
      <c r="B18" s="8">
        <f t="shared" si="0"/>
        <v>43499</v>
      </c>
      <c r="C18" s="9" t="s">
        <v>4</v>
      </c>
      <c r="D18" s="10">
        <f t="shared" si="1"/>
        <v>43512</v>
      </c>
      <c r="E18" s="11">
        <f t="shared" si="3"/>
        <v>1</v>
      </c>
      <c r="F18" s="12">
        <f t="shared" si="2"/>
        <v>17</v>
      </c>
      <c r="G18" s="12">
        <v>11</v>
      </c>
    </row>
    <row r="19" spans="1:12" x14ac:dyDescent="0.2">
      <c r="B19" s="16">
        <f t="shared" si="0"/>
        <v>43513</v>
      </c>
      <c r="C19" s="17" t="s">
        <v>4</v>
      </c>
      <c r="D19" s="18">
        <f>+B19+13</f>
        <v>43526</v>
      </c>
      <c r="E19" s="19">
        <f>+ROUND((D19+1-B19-4)/10,6)</f>
        <v>1</v>
      </c>
      <c r="F19" s="20">
        <f t="shared" si="2"/>
        <v>18</v>
      </c>
      <c r="G19" s="20">
        <v>10</v>
      </c>
    </row>
    <row r="20" spans="1:12" x14ac:dyDescent="0.2">
      <c r="B20" s="8">
        <f t="shared" si="0"/>
        <v>43527</v>
      </c>
      <c r="C20" s="9" t="s">
        <v>4</v>
      </c>
      <c r="D20" s="10">
        <f t="shared" si="1"/>
        <v>43540</v>
      </c>
      <c r="E20" s="11">
        <f t="shared" si="3"/>
        <v>1</v>
      </c>
      <c r="F20" s="12">
        <f t="shared" si="2"/>
        <v>19</v>
      </c>
      <c r="G20" s="12">
        <v>9</v>
      </c>
    </row>
    <row r="21" spans="1:12" x14ac:dyDescent="0.2">
      <c r="B21" s="16">
        <f t="shared" si="0"/>
        <v>43541</v>
      </c>
      <c r="C21" s="17" t="s">
        <v>4</v>
      </c>
      <c r="D21" s="18">
        <f t="shared" si="1"/>
        <v>43554</v>
      </c>
      <c r="E21" s="19">
        <f t="shared" si="3"/>
        <v>1</v>
      </c>
      <c r="F21" s="20">
        <f t="shared" si="2"/>
        <v>20</v>
      </c>
      <c r="G21" s="20">
        <v>8</v>
      </c>
    </row>
    <row r="22" spans="1:12" x14ac:dyDescent="0.2">
      <c r="B22" s="8">
        <f t="shared" si="0"/>
        <v>43555</v>
      </c>
      <c r="C22" s="9" t="s">
        <v>4</v>
      </c>
      <c r="D22" s="10">
        <f t="shared" si="1"/>
        <v>43568</v>
      </c>
      <c r="E22" s="11">
        <f t="shared" si="3"/>
        <v>1</v>
      </c>
      <c r="F22" s="12">
        <f t="shared" si="2"/>
        <v>21</v>
      </c>
      <c r="G22" s="12">
        <v>7</v>
      </c>
    </row>
    <row r="23" spans="1:12" x14ac:dyDescent="0.2">
      <c r="B23" s="16">
        <f t="shared" si="0"/>
        <v>43569</v>
      </c>
      <c r="C23" s="17" t="s">
        <v>4</v>
      </c>
      <c r="D23" s="18">
        <f t="shared" si="1"/>
        <v>43582</v>
      </c>
      <c r="E23" s="19">
        <f t="shared" si="3"/>
        <v>1</v>
      </c>
      <c r="F23" s="20">
        <f t="shared" si="2"/>
        <v>22</v>
      </c>
      <c r="G23" s="20">
        <v>6</v>
      </c>
    </row>
    <row r="24" spans="1:12" x14ac:dyDescent="0.2">
      <c r="B24" s="8">
        <f t="shared" si="0"/>
        <v>43583</v>
      </c>
      <c r="C24" s="9" t="s">
        <v>4</v>
      </c>
      <c r="D24" s="10">
        <f t="shared" si="1"/>
        <v>43596</v>
      </c>
      <c r="E24" s="11">
        <f t="shared" si="3"/>
        <v>1</v>
      </c>
      <c r="F24" s="12">
        <f t="shared" si="2"/>
        <v>23</v>
      </c>
      <c r="G24" s="12">
        <v>5</v>
      </c>
    </row>
    <row r="25" spans="1:12" x14ac:dyDescent="0.2">
      <c r="B25" s="16">
        <f t="shared" si="0"/>
        <v>43597</v>
      </c>
      <c r="C25" s="17" t="s">
        <v>4</v>
      </c>
      <c r="D25" s="18">
        <f t="shared" si="1"/>
        <v>43610</v>
      </c>
      <c r="E25" s="19">
        <f>+ROUND((D25+1-B25-4)/10,6)</f>
        <v>1</v>
      </c>
      <c r="F25" s="20">
        <f t="shared" si="2"/>
        <v>24</v>
      </c>
      <c r="G25" s="20">
        <v>4</v>
      </c>
    </row>
    <row r="26" spans="1:12" x14ac:dyDescent="0.2">
      <c r="B26" s="8">
        <f t="shared" si="0"/>
        <v>43611</v>
      </c>
      <c r="C26" s="9" t="s">
        <v>4</v>
      </c>
      <c r="D26" s="10">
        <f t="shared" si="1"/>
        <v>43624</v>
      </c>
      <c r="E26" s="11">
        <f>+ROUND((D26+1-B26-4)/10,6)</f>
        <v>1</v>
      </c>
      <c r="F26" s="12">
        <f t="shared" si="2"/>
        <v>25</v>
      </c>
      <c r="G26" s="12">
        <v>3</v>
      </c>
    </row>
    <row r="27" spans="1:12" x14ac:dyDescent="0.2">
      <c r="B27" s="16">
        <f t="shared" si="0"/>
        <v>43625</v>
      </c>
      <c r="C27" s="17" t="s">
        <v>4</v>
      </c>
      <c r="D27" s="18">
        <f t="shared" si="1"/>
        <v>43638</v>
      </c>
      <c r="E27" s="19">
        <f>+ROUND((D27+1-B27-4)/10,6)</f>
        <v>1</v>
      </c>
      <c r="F27" s="20">
        <f t="shared" si="2"/>
        <v>26</v>
      </c>
      <c r="G27" s="20">
        <v>2</v>
      </c>
    </row>
    <row r="28" spans="1:12" x14ac:dyDescent="0.2">
      <c r="B28" s="8">
        <f>1+D27</f>
        <v>43639</v>
      </c>
      <c r="C28" s="9" t="s">
        <v>4</v>
      </c>
      <c r="D28" s="10">
        <v>43646</v>
      </c>
      <c r="E28" s="11">
        <f>+ROUND((D28+1-B28-3)/10,6)</f>
        <v>0.5</v>
      </c>
      <c r="F28" s="12">
        <f t="shared" si="2"/>
        <v>27</v>
      </c>
      <c r="G28" s="12">
        <v>1</v>
      </c>
      <c r="I28" s="13"/>
      <c r="J28" s="14"/>
      <c r="K28" s="13"/>
    </row>
    <row r="29" spans="1:12" ht="13.5" thickBot="1" x14ac:dyDescent="0.25">
      <c r="E29" s="24">
        <f>SUM(E2:E28)</f>
        <v>26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3" x14ac:dyDescent="0.2">
      <c r="B33" s="13">
        <f>+B2</f>
        <v>43282</v>
      </c>
      <c r="C33" s="27" t="s">
        <v>4</v>
      </c>
      <c r="D33" s="15">
        <f>+K15</f>
        <v>43465</v>
      </c>
      <c r="E33" s="11">
        <f>12+0.5+0.6</f>
        <v>13.1</v>
      </c>
      <c r="I33" s="28"/>
    </row>
    <row r="34" spans="1:13" x14ac:dyDescent="0.2">
      <c r="B34" s="13">
        <f>+D33+1</f>
        <v>43466</v>
      </c>
      <c r="C34" s="27" t="s">
        <v>4</v>
      </c>
      <c r="D34" s="15">
        <f>+D28</f>
        <v>43646</v>
      </c>
      <c r="E34" s="11">
        <f>12+0.5+0.4</f>
        <v>12.9</v>
      </c>
      <c r="I34" s="28"/>
    </row>
    <row r="35" spans="1:13" ht="13.5" thickBot="1" x14ac:dyDescent="0.25">
      <c r="B35" s="13"/>
      <c r="C35" s="25"/>
      <c r="D35" s="15"/>
      <c r="E35" s="24">
        <f>SUM(E33:E34)</f>
        <v>26</v>
      </c>
      <c r="I35" s="28"/>
    </row>
    <row r="36" spans="1:13" ht="13.5" thickTop="1" x14ac:dyDescent="0.2">
      <c r="A36" s="26" t="s">
        <v>7</v>
      </c>
      <c r="B36" s="13"/>
      <c r="C36" s="25"/>
      <c r="D36" s="15"/>
      <c r="E36" s="11"/>
      <c r="I36" s="28"/>
    </row>
    <row r="37" spans="1:13" x14ac:dyDescent="0.2">
      <c r="B37" s="13">
        <f>+B33</f>
        <v>43282</v>
      </c>
      <c r="C37" s="27" t="s">
        <v>4</v>
      </c>
      <c r="D37" s="15">
        <f>B37+30</f>
        <v>43312</v>
      </c>
      <c r="E37" s="11">
        <f>21/10</f>
        <v>2.1</v>
      </c>
      <c r="H37" s="9"/>
      <c r="I37" s="13">
        <f>+B37</f>
        <v>43282</v>
      </c>
      <c r="J37" s="9" t="s">
        <v>4</v>
      </c>
      <c r="K37" s="15">
        <f>+D48</f>
        <v>43646</v>
      </c>
      <c r="L37" s="11">
        <f>260/10</f>
        <v>26</v>
      </c>
    </row>
    <row r="38" spans="1:13" x14ac:dyDescent="0.2">
      <c r="B38" s="13">
        <f t="shared" ref="B38:B48" si="4">+B37</f>
        <v>43282</v>
      </c>
      <c r="C38" s="27" t="s">
        <v>4</v>
      </c>
      <c r="D38" s="15">
        <f>+B38+61</f>
        <v>43343</v>
      </c>
      <c r="E38" s="11">
        <f>44/10</f>
        <v>4.4000000000000004</v>
      </c>
      <c r="H38" s="9"/>
      <c r="I38" s="13">
        <f>+I37+31</f>
        <v>43313</v>
      </c>
      <c r="J38" s="9" t="s">
        <v>4</v>
      </c>
      <c r="K38" s="15">
        <f t="shared" ref="K38:K48" si="5">+K37</f>
        <v>43646</v>
      </c>
      <c r="L38" s="11">
        <f>(260-21)/10</f>
        <v>23.9</v>
      </c>
      <c r="M38" s="11"/>
    </row>
    <row r="39" spans="1:13" x14ac:dyDescent="0.2">
      <c r="B39" s="13">
        <f t="shared" si="4"/>
        <v>43282</v>
      </c>
      <c r="C39" s="27" t="s">
        <v>4</v>
      </c>
      <c r="D39" s="15">
        <f>+B39+91</f>
        <v>43373</v>
      </c>
      <c r="E39" s="11">
        <f>65/10</f>
        <v>6.5</v>
      </c>
      <c r="H39" s="9"/>
      <c r="I39" s="13">
        <f>+I38+31</f>
        <v>43344</v>
      </c>
      <c r="J39" s="9" t="s">
        <v>4</v>
      </c>
      <c r="K39" s="15">
        <f t="shared" si="5"/>
        <v>43646</v>
      </c>
      <c r="L39" s="11">
        <f>(260-21-23)/10</f>
        <v>21.6</v>
      </c>
      <c r="M39" s="11"/>
    </row>
    <row r="40" spans="1:13" x14ac:dyDescent="0.2">
      <c r="B40" s="13">
        <f t="shared" si="4"/>
        <v>43282</v>
      </c>
      <c r="C40" s="27" t="s">
        <v>4</v>
      </c>
      <c r="D40" s="15">
        <f>+B40+122</f>
        <v>43404</v>
      </c>
      <c r="E40" s="11">
        <f>87/10</f>
        <v>8.6999999999999993</v>
      </c>
      <c r="H40" s="9"/>
      <c r="I40" s="13">
        <f>+I39+30</f>
        <v>43374</v>
      </c>
      <c r="J40" s="9" t="s">
        <v>4</v>
      </c>
      <c r="K40" s="15">
        <f t="shared" si="5"/>
        <v>43646</v>
      </c>
      <c r="L40" s="11">
        <f>(260-21-23-22)/10</f>
        <v>19.399999999999999</v>
      </c>
      <c r="M40" s="11"/>
    </row>
    <row r="41" spans="1:13" x14ac:dyDescent="0.2">
      <c r="B41" s="13">
        <f t="shared" si="4"/>
        <v>43282</v>
      </c>
      <c r="C41" s="27" t="s">
        <v>4</v>
      </c>
      <c r="D41" s="15">
        <f>+B41+152</f>
        <v>43434</v>
      </c>
      <c r="E41" s="11">
        <f>109/10</f>
        <v>10.9</v>
      </c>
      <c r="H41" s="9"/>
      <c r="I41" s="13">
        <f>+I40+31</f>
        <v>43405</v>
      </c>
      <c r="J41" s="9" t="s">
        <v>4</v>
      </c>
      <c r="K41" s="15">
        <f t="shared" si="5"/>
        <v>43646</v>
      </c>
      <c r="L41" s="11">
        <f>(260-21-23-22-21)/10</f>
        <v>17.3</v>
      </c>
      <c r="M41" s="11"/>
    </row>
    <row r="42" spans="1:13" x14ac:dyDescent="0.2">
      <c r="B42" s="13">
        <f t="shared" si="4"/>
        <v>43282</v>
      </c>
      <c r="C42" s="27" t="s">
        <v>4</v>
      </c>
      <c r="D42" s="15">
        <f>+B42+183</f>
        <v>43465</v>
      </c>
      <c r="E42" s="11">
        <f>130/10</f>
        <v>13</v>
      </c>
      <c r="H42" s="9"/>
      <c r="I42" s="13">
        <f>+I41+30</f>
        <v>43435</v>
      </c>
      <c r="J42" s="9" t="s">
        <v>4</v>
      </c>
      <c r="K42" s="15">
        <f t="shared" si="5"/>
        <v>43646</v>
      </c>
      <c r="L42" s="11">
        <f>(260-21-23-22-21-22)/10</f>
        <v>15.1</v>
      </c>
      <c r="M42" s="11"/>
    </row>
    <row r="43" spans="1:13" x14ac:dyDescent="0.2">
      <c r="B43" s="13">
        <f t="shared" si="4"/>
        <v>43282</v>
      </c>
      <c r="C43" s="27" t="s">
        <v>4</v>
      </c>
      <c r="D43" s="15">
        <f>+B43+214</f>
        <v>43496</v>
      </c>
      <c r="E43" s="11">
        <f>153/10</f>
        <v>15.3</v>
      </c>
      <c r="I43" s="13">
        <f>+I42+31</f>
        <v>43466</v>
      </c>
      <c r="J43" s="9" t="s">
        <v>4</v>
      </c>
      <c r="K43" s="15">
        <f t="shared" si="5"/>
        <v>43646</v>
      </c>
      <c r="L43" s="11">
        <f>(260-21-23-22-21-22-21)/10</f>
        <v>13</v>
      </c>
      <c r="M43" s="11"/>
    </row>
    <row r="44" spans="1:13" x14ac:dyDescent="0.2">
      <c r="B44" s="13">
        <f t="shared" si="4"/>
        <v>43282</v>
      </c>
      <c r="C44" s="27" t="s">
        <v>4</v>
      </c>
      <c r="D44" s="15">
        <f>+B44+242</f>
        <v>43524</v>
      </c>
      <c r="E44" s="11">
        <f>173/10</f>
        <v>17.3</v>
      </c>
      <c r="I44" s="13">
        <f>+I43+31</f>
        <v>43497</v>
      </c>
      <c r="J44" s="9" t="s">
        <v>4</v>
      </c>
      <c r="K44" s="15">
        <f t="shared" si="5"/>
        <v>43646</v>
      </c>
      <c r="L44" s="11">
        <f>(260-21-23-22-21-22-21-23)/10</f>
        <v>10.7</v>
      </c>
      <c r="M44" s="11"/>
    </row>
    <row r="45" spans="1:13" x14ac:dyDescent="0.2">
      <c r="B45" s="13">
        <f t="shared" si="4"/>
        <v>43282</v>
      </c>
      <c r="C45" s="27" t="s">
        <v>4</v>
      </c>
      <c r="D45" s="15">
        <f>+B45+273</f>
        <v>43555</v>
      </c>
      <c r="E45" s="11">
        <f>195/10</f>
        <v>19.5</v>
      </c>
      <c r="I45" s="13">
        <f>+I44+28</f>
        <v>43525</v>
      </c>
      <c r="J45" s="9" t="s">
        <v>4</v>
      </c>
      <c r="K45" s="15">
        <f t="shared" si="5"/>
        <v>43646</v>
      </c>
      <c r="L45" s="11">
        <f>(260-21-23-22-21-22-21-23-20)/10</f>
        <v>8.6999999999999993</v>
      </c>
      <c r="M45" s="11"/>
    </row>
    <row r="46" spans="1:13" x14ac:dyDescent="0.2">
      <c r="B46" s="13">
        <f t="shared" si="4"/>
        <v>43282</v>
      </c>
      <c r="C46" s="27" t="s">
        <v>4</v>
      </c>
      <c r="D46" s="15">
        <f>+B46+303</f>
        <v>43585</v>
      </c>
      <c r="E46" s="11">
        <f>216/10</f>
        <v>21.6</v>
      </c>
      <c r="I46" s="13">
        <f>+I45+31</f>
        <v>43556</v>
      </c>
      <c r="J46" s="9" t="s">
        <v>4</v>
      </c>
      <c r="K46" s="15">
        <f t="shared" si="5"/>
        <v>43646</v>
      </c>
      <c r="L46" s="11">
        <f>(260-21-23-22-21-22-21-23-20-22)/10</f>
        <v>6.5</v>
      </c>
      <c r="M46" s="11"/>
    </row>
    <row r="47" spans="1:13" x14ac:dyDescent="0.2">
      <c r="B47" s="13">
        <f t="shared" si="4"/>
        <v>43282</v>
      </c>
      <c r="C47" s="27" t="s">
        <v>4</v>
      </c>
      <c r="D47" s="15">
        <f>+B47+334</f>
        <v>43616</v>
      </c>
      <c r="E47" s="11">
        <f>239/10</f>
        <v>23.9</v>
      </c>
      <c r="I47" s="13">
        <f>+I46+30</f>
        <v>43586</v>
      </c>
      <c r="J47" s="9" t="s">
        <v>4</v>
      </c>
      <c r="K47" s="15">
        <f t="shared" si="5"/>
        <v>43646</v>
      </c>
      <c r="L47" s="11">
        <f>(260-21-23-22-21-22-21-23-20-22-21)/10</f>
        <v>4.4000000000000004</v>
      </c>
      <c r="M47" s="11"/>
    </row>
    <row r="48" spans="1:13" x14ac:dyDescent="0.2">
      <c r="B48" s="13">
        <f t="shared" si="4"/>
        <v>43282</v>
      </c>
      <c r="C48" s="27" t="s">
        <v>4</v>
      </c>
      <c r="D48" s="15">
        <f>+B48+364</f>
        <v>43646</v>
      </c>
      <c r="E48" s="11">
        <f>260/10</f>
        <v>26</v>
      </c>
      <c r="I48" s="13">
        <f>+I47+31</f>
        <v>43617</v>
      </c>
      <c r="J48" s="9" t="s">
        <v>4</v>
      </c>
      <c r="K48" s="15">
        <f t="shared" si="5"/>
        <v>43646</v>
      </c>
      <c r="L48" s="11">
        <f>(260-21-23-22-21-22-21-23-20-22-21-23)/10</f>
        <v>2.1</v>
      </c>
      <c r="M48" s="11"/>
    </row>
    <row r="49" spans="13:13" x14ac:dyDescent="0.2">
      <c r="M49" s="11"/>
    </row>
    <row r="50" spans="13:13" x14ac:dyDescent="0.2">
      <c r="M50" s="1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FY27</vt:lpstr>
      <vt:lpstr>FY26</vt:lpstr>
      <vt:lpstr>FY25</vt:lpstr>
      <vt:lpstr>FY24</vt:lpstr>
      <vt:lpstr>FY23</vt:lpstr>
      <vt:lpstr>FY22</vt:lpstr>
      <vt:lpstr>FY21</vt:lpstr>
      <vt:lpstr>FY20</vt:lpstr>
      <vt:lpstr>FY19</vt:lpstr>
      <vt:lpstr>FY18</vt:lpstr>
      <vt:lpstr>FY17</vt:lpstr>
      <vt:lpstr>FY16</vt:lpstr>
      <vt:lpstr>FY15</vt:lpstr>
      <vt:lpstr>FY14</vt:lpstr>
      <vt:lpstr>FY13</vt:lpstr>
      <vt:lpstr>FY12</vt:lpstr>
      <vt:lpstr>FY11</vt:lpstr>
      <vt:lpstr>FY10</vt:lpstr>
      <vt:lpstr>FY09</vt:lpstr>
      <vt:lpstr>FY08</vt:lpstr>
      <vt:lpstr>FY07</vt:lpstr>
      <vt:lpstr>FY06</vt:lpstr>
      <vt:lpstr>FY05</vt:lpstr>
    </vt:vector>
  </TitlesOfParts>
  <Company>FSUMB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Beckerman</dc:creator>
  <cp:lastModifiedBy>Nicklas, Kristen</cp:lastModifiedBy>
  <cp:lastPrinted>2007-03-23T15:36:04Z</cp:lastPrinted>
  <dcterms:created xsi:type="dcterms:W3CDTF">2005-04-18T19:32:55Z</dcterms:created>
  <dcterms:modified xsi:type="dcterms:W3CDTF">2026-06-05T19:56:52Z</dcterms:modified>
</cp:coreProperties>
</file>